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6" windowHeight="6396" tabRatio="892" firstSheet="15" activeTab="15"/>
  </bookViews>
  <sheets>
    <sheet name="приложение 1.1" sheetId="1" r:id="rId1"/>
    <sheet name="приложение 1.2." sheetId="2" r:id="rId2"/>
    <sheet name="приложение 1.3" sheetId="3" r:id="rId3"/>
    <sheet name="приложение 1.4" sheetId="4" r:id="rId4"/>
    <sheet name="приложение 2.2" sheetId="5" r:id="rId5"/>
    <sheet name="приложение 2.3" sheetId="6" r:id="rId6"/>
    <sheet name="приложение 3.1" sheetId="7" r:id="rId7"/>
    <sheet name="приложение 3.2" sheetId="8" r:id="rId8"/>
    <sheet name="приложение 4.1" sheetId="9" r:id="rId9"/>
    <sheet name="приложение 4.2" sheetId="10" r:id="rId10"/>
    <sheet name="приложение 4.3" sheetId="11" r:id="rId11"/>
    <sheet name="приложение 5" sheetId="12" r:id="rId12"/>
    <sheet name="приложение 6.1" sheetId="13" r:id="rId13"/>
    <sheet name="приложение 6.2" sheetId="14" r:id="rId14"/>
    <sheet name="приложение 6.3" sheetId="15" r:id="rId15"/>
    <sheet name="приложение 7.1" sheetId="16" r:id="rId16"/>
  </sheets>
  <externalReferences>
    <externalReference r:id="rId19"/>
  </externalReferences>
  <definedNames>
    <definedName name="_xlnm.Print_Area" localSheetId="2">'приложение 1.3'!$A$1:$N$22</definedName>
    <definedName name="_xlnm.Print_Area" localSheetId="9">'приложение 4.2'!$A$1:$F$47</definedName>
    <definedName name="_xlnm.Print_Area" localSheetId="12">'приложение 6.1'!$A$1:$M$59</definedName>
    <definedName name="_xlnm.Print_Area" localSheetId="13">'приложение 6.2'!$A$1:$E$50</definedName>
    <definedName name="_xlnm.Print_Area" localSheetId="14">'приложение 6.3'!$A$1:$J$28</definedName>
    <definedName name="_xlnm.Print_Area" localSheetId="15">'приложение 7.1'!$A$1:$AG$51</definedName>
  </definedNames>
  <calcPr fullCalcOnLoad="1"/>
</workbook>
</file>

<file path=xl/sharedStrings.xml><?xml version="1.0" encoding="utf-8"?>
<sst xmlns="http://schemas.openxmlformats.org/spreadsheetml/2006/main" count="1315" uniqueCount="579">
  <si>
    <t>№ п/п</t>
  </si>
  <si>
    <t>№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</si>
  <si>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</si>
  <si>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</si>
  <si>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</si>
  <si>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</si>
  <si>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</si>
  <si>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</si>
  <si>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</si>
  <si>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</si>
  <si>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</si>
  <si>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</si>
  <si>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</si>
  <si>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</si>
  <si>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</si>
  <si>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</si>
  <si>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</si>
  <si>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</si>
  <si>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</si>
  <si>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</si>
  <si>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</si>
  <si>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</si>
  <si>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</si>
  <si>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</si>
  <si>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</si>
  <si>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</si>
  <si>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</si>
  <si>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</si>
  <si>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</si>
  <si>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</si>
  <si>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</si>
  <si>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</si>
  <si>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</si>
  <si>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</si>
  <si>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</si>
  <si>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</si>
  <si>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</si>
  <si>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</si>
  <si>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</si>
  <si>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</si>
  <si>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</si>
  <si>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</si>
  <si>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</si>
  <si>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</si>
  <si>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</si>
  <si>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</si>
  <si>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</si>
  <si>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</si>
  <si>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</si>
  <si>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</si>
  <si>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</si>
  <si>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</si>
  <si>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</si>
  <si>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</si>
  <si>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</si>
  <si>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</si>
  <si>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</si>
  <si>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</si>
  <si>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</si>
  <si>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Проектная мощность/
протяженность сетей</t>
  </si>
  <si>
    <t>Показатели</t>
  </si>
  <si>
    <t xml:space="preserve">   Всего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</si>
  <si>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</si>
  <si>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</si>
  <si>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</si>
  <si>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</si>
  <si>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</si>
  <si>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</si>
  <si>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</si>
  <si>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</si>
  <si>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</si>
  <si>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</si>
  <si>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</si>
  <si>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</si>
  <si>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</si>
  <si>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</si>
  <si>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</si>
  <si>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</si>
  <si>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</si>
  <si>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</si>
  <si>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</si>
  <si>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</si>
  <si>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</si>
  <si>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</si>
  <si>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</si>
  <si>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</si>
  <si>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</si>
  <si>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</si>
  <si>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</si>
  <si>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</si>
  <si>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МВт/Гкал/ч/км/МВА</t>
  </si>
  <si>
    <t>год 
начала 
сроительства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</si>
  <si>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</si>
  <si>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</si>
  <si>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</si>
  <si>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</si>
  <si>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</si>
  <si>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</si>
  <si>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</si>
  <si>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</si>
  <si>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</si>
  <si>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</si>
  <si>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</si>
  <si>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</si>
  <si>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</si>
  <si>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</si>
  <si>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</si>
  <si>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</si>
  <si>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</si>
  <si>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* С - строительство, П- проектирование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</si>
  <si>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</si>
  <si>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</si>
  <si>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</si>
  <si>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</si>
  <si>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</si>
  <si>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</si>
  <si>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</si>
  <si>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</si>
  <si>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</si>
  <si>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</si>
  <si>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</si>
  <si>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Наименование инвестиционного проекта__________________________________</t>
  </si>
  <si>
    <t>Вывод  мощностей</t>
  </si>
  <si>
    <t>Вывод мощностей</t>
  </si>
  <si>
    <t xml:space="preserve">Прогноз ввода/вывода объектов </t>
  </si>
  <si>
    <t>Полная 
стоимость 
строительства **</t>
  </si>
  <si>
    <t>План 
финансирования 
текущего года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</si>
  <si>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</si>
  <si>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</si>
  <si>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</si>
  <si>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</si>
  <si>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</si>
  <si>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</si>
  <si>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</si>
  <si>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</si>
  <si>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</si>
  <si>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Остаточная стоимость строительства **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</si>
  <si>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</si>
  <si>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</si>
  <si>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</si>
  <si>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</si>
  <si>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</si>
  <si>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</si>
  <si>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</si>
  <si>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</si>
  <si>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план**</t>
  </si>
  <si>
    <t>факт***</t>
  </si>
  <si>
    <t>6.1.</t>
  </si>
  <si>
    <t>6.2.</t>
  </si>
  <si>
    <t>6.3.</t>
  </si>
  <si>
    <t>6.4.</t>
  </si>
  <si>
    <t xml:space="preserve">Укрупненный сетевой график выполнения инвестиционного проекта  </t>
  </si>
  <si>
    <t>по состоянию на ____ 20_____ г.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</si>
  <si>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</si>
  <si>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</si>
  <si>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</si>
  <si>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</si>
  <si>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I. Контрольные  этапы реализации инвестиционного проекта для генерирующих компаний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</si>
  <si>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</si>
  <si>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</si>
  <si>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</si>
  <si>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</si>
  <si>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</si>
  <si>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</si>
  <si>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</si>
  <si>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</si>
  <si>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</si>
  <si>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</si>
  <si>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</si>
  <si>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</si>
  <si>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</si>
  <si>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</si>
  <si>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</si>
  <si>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</si>
  <si>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</si>
  <si>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</si>
  <si>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</si>
  <si>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</si>
  <si>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</si>
  <si>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</si>
  <si>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</si>
  <si>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</si>
  <si>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</si>
  <si>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</si>
  <si>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</si>
  <si>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</si>
  <si>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</si>
  <si>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</si>
  <si>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</si>
  <si>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</si>
  <si>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</si>
  <si>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</si>
  <si>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</si>
  <si>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</si>
  <si>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</si>
  <si>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</si>
  <si>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</si>
  <si>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</si>
  <si>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</si>
  <si>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</si>
  <si>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</si>
  <si>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</si>
  <si>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</si>
  <si>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</si>
  <si>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</si>
  <si>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</si>
  <si>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</si>
  <si>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</si>
  <si>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</si>
  <si>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</si>
  <si>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</si>
  <si>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</si>
  <si>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</si>
  <si>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</si>
  <si>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</si>
  <si>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</si>
  <si>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</si>
  <si>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</si>
  <si>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</si>
  <si>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</si>
  <si>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</si>
  <si>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</si>
  <si>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</si>
  <si>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</si>
  <si>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</si>
  <si>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</si>
  <si>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</si>
  <si>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</si>
  <si>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</si>
  <si>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</si>
  <si>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</si>
  <si>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</si>
  <si>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</si>
  <si>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</si>
  <si>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</si>
  <si>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</si>
  <si>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</si>
  <si>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</si>
  <si>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</si>
  <si>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</si>
  <si>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</si>
  <si>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</si>
  <si>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</si>
  <si>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</si>
  <si>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</si>
  <si>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</si>
  <si>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</si>
  <si>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</si>
  <si>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</si>
  <si>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</si>
  <si>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</si>
  <si>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</si>
  <si>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</si>
  <si>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</si>
  <si>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</si>
  <si>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</si>
  <si>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</si>
  <si>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</si>
  <si>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</si>
  <si>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</si>
  <si>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</si>
  <si>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</si>
  <si>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</si>
  <si>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</si>
  <si>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</si>
  <si>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Выполнение (план)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</si>
  <si>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</si>
  <si>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</si>
  <si>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</si>
  <si>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</si>
  <si>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</si>
  <si>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</si>
  <si>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</si>
  <si>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</si>
  <si>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</si>
  <si>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</si>
  <si>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</si>
  <si>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</si>
  <si>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</si>
  <si>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</si>
  <si>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</si>
  <si>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</si>
  <si>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</si>
  <si>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</si>
  <si>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</si>
  <si>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</si>
  <si>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</si>
  <si>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</si>
  <si>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</si>
  <si>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</si>
  <si>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</si>
  <si>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</si>
  <si>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</si>
  <si>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</si>
  <si>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</si>
  <si>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</si>
  <si>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</si>
  <si>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</si>
  <si>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</si>
  <si>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</si>
  <si>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План года N</t>
  </si>
  <si>
    <t>План года N+1</t>
  </si>
  <si>
    <t>План года N+2 ***</t>
  </si>
  <si>
    <t>Объем финансирования****</t>
  </si>
  <si>
    <t>**** - в прогнозных ценах соответствующего года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</si>
  <si>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</si>
  <si>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</si>
  <si>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</si>
  <si>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</si>
  <si>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</si>
  <si>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План * года N</t>
  </si>
  <si>
    <t>План * года N+1</t>
  </si>
  <si>
    <t>План * года N+2
**</t>
  </si>
  <si>
    <t>год  N</t>
  </si>
  <si>
    <t>год  N+1</t>
  </si>
  <si>
    <t>год  N+2</t>
  </si>
  <si>
    <t>Отчет об исполнении финансового плана
(заполняется по финансированию)</t>
  </si>
  <si>
    <t>Источники финансирования инвестиционных программ 
(в прогнозных ценах соответствующих лет), млн. рублей</t>
  </si>
  <si>
    <t>План 
года N</t>
  </si>
  <si>
    <t>План 
года N+1</t>
  </si>
  <si>
    <t>План 
года N+2
***</t>
  </si>
  <si>
    <t>год N-2</t>
  </si>
  <si>
    <t>год N-1</t>
  </si>
  <si>
    <t>от «___»________2010 г. №____</t>
  </si>
  <si>
    <t>NPV, 
млн.
рублей</t>
  </si>
  <si>
    <t>для ОГК/ТГК, в том числе</t>
  </si>
  <si>
    <t>ДПМ</t>
  </si>
  <si>
    <t>вне ДПМ</t>
  </si>
  <si>
    <t>решаемые 
задачи *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</si>
  <si>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</si>
  <si>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</si>
  <si>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</si>
  <si>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</si>
  <si>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</si>
  <si>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</si>
  <si>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</si>
  <si>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</si>
  <si>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</si>
  <si>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</si>
  <si>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Прогноз тарифов</t>
  </si>
  <si>
    <t xml:space="preserve">2. </t>
  </si>
  <si>
    <t xml:space="preserve">3. </t>
  </si>
  <si>
    <t>Остаток собственных средств на начало года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</si>
  <si>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</si>
  <si>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</si>
  <si>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</si>
  <si>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(расшифроваь по видам регулируемой деятельности)</t>
  </si>
  <si>
    <t>Выручка от основной деятельности 
(расшифровать по видам регулируемой деятельности)</t>
  </si>
  <si>
    <t>Уровень тарифов</t>
  </si>
  <si>
    <t>Стоимость объекта,
млн.рублей</t>
  </si>
  <si>
    <t>Остаточная 
стоимость 
объекта
на 01.01. года N, 
млн.рублей</t>
  </si>
  <si>
    <t>Процент 
освоения 
сметной стоимости
на 01.01 года N, %</t>
  </si>
  <si>
    <t>Техническая 
готовность 
объекта
на 01.01.2011, %
**</t>
  </si>
  <si>
    <t>в соответствии 
с проектно-
сметной 
документацией ***</t>
  </si>
  <si>
    <t>в соответствии 
с проектно-
сметной 
документацией
***</t>
  </si>
  <si>
    <t>Выручка</t>
  </si>
  <si>
    <t>Чистая прибыль</t>
  </si>
  <si>
    <t>Собственный капитал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</si>
  <si>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</si>
  <si>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</si>
  <si>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</si>
  <si>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</si>
  <si>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</si>
  <si>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</si>
  <si>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</si>
  <si>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</si>
  <si>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Показатели 
экономической эффективноскти реализации инвестиционного 
проекта ****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</si>
  <si>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</si>
  <si>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</si>
  <si>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 - для сетевых компаний, переодящих на метод тарифного регулирования RAB, горизонт планирования может быть больше</t>
  </si>
  <si>
    <t>Финансовый план на период реализации инвестиционной программы
(заполняется по финансированию)</t>
  </si>
  <si>
    <t>Перечень инвестиционных проектов на период реализации инвестиционной программы и план их финансирования</t>
  </si>
  <si>
    <t xml:space="preserve">Краткое описание инвестиционной программы </t>
  </si>
  <si>
    <t>Наименование объекта*</t>
  </si>
  <si>
    <t>Плановый объем финансирования, млн. руб.**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</si>
  <si>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</si>
  <si>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</si>
  <si>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</si>
  <si>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</si>
  <si>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</si>
  <si>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</si>
  <si>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</si>
  <si>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</si>
  <si>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</si>
  <si>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</si>
  <si>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</si>
  <si>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</si>
  <si>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</si>
  <si>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</si>
  <si>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</si>
  <si>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</si>
  <si>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 xml:space="preserve">Объект 1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</si>
  <si>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</si>
  <si>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(с НДС)</t>
  </si>
  <si>
    <t>Приложение  № 1.3</t>
  </si>
  <si>
    <t>Приложение  № 1.2</t>
  </si>
  <si>
    <t>Приложение  № 1.1</t>
  </si>
  <si>
    <t>Приложение  № 1.4</t>
  </si>
  <si>
    <t>Приложение  № 3.1</t>
  </si>
  <si>
    <t>Приложение  № 3.2</t>
  </si>
  <si>
    <t>Приложение  № 6.1</t>
  </si>
  <si>
    <t>Приложение  № 6.2</t>
  </si>
  <si>
    <t>Приложение  № 6.3</t>
  </si>
  <si>
    <t>план***</t>
  </si>
  <si>
    <t>** - в ценах отчетного года</t>
  </si>
  <si>
    <t>*** - план, согласно утвержденной инвестиционной программе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</si>
  <si>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</si>
  <si>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</si>
  <si>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</si>
  <si>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</si>
  <si>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</si>
  <si>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</si>
  <si>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</si>
  <si>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</si>
  <si>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</si>
  <si>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4.2</t>
  </si>
  <si>
    <t>Приложение  № 4.1</t>
  </si>
  <si>
    <t>Приложение  № 7.1</t>
  </si>
  <si>
    <t>Приложение  № 2.2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</si>
  <si>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</si>
  <si>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</si>
  <si>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</si>
  <si>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N</t>
  </si>
  <si>
    <t>N+1</t>
  </si>
  <si>
    <t>N+2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</si>
  <si>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</si>
  <si>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</si>
  <si>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</si>
  <si>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</si>
  <si>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</si>
  <si>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</si>
  <si>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</si>
  <si>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</si>
  <si>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</si>
  <si>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</si>
  <si>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</si>
  <si>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</si>
  <si>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</si>
  <si>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</si>
  <si>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</si>
  <si>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</si>
  <si>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</si>
  <si>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</si>
  <si>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</si>
  <si>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</si>
  <si>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</si>
  <si>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</si>
  <si>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</si>
  <si>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</si>
  <si>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</si>
  <si>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</si>
  <si>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</si>
  <si>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</si>
  <si>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</si>
  <si>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</si>
  <si>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</si>
  <si>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</si>
  <si>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</si>
  <si>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</si>
  <si>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</si>
  <si>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</si>
  <si>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</si>
  <si>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</si>
  <si>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</si>
  <si>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</t>
  </si>
  <si>
    <t>Проценты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</si>
  <si>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</si>
  <si>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</si>
  <si>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</si>
  <si>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</si>
  <si>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</si>
  <si>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</si>
  <si>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</si>
  <si>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</si>
  <si>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</si>
  <si>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</si>
  <si>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</si>
  <si>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</si>
  <si>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</si>
  <si>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</si>
  <si>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 xml:space="preserve">. . . </t>
  </si>
  <si>
    <t>Продукт 1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</si>
  <si>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</si>
  <si>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</si>
  <si>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</si>
  <si>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</si>
  <si>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</si>
  <si>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</si>
  <si>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</si>
  <si>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</si>
  <si>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</si>
  <si>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</si>
  <si>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</si>
  <si>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</si>
  <si>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</si>
  <si>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</si>
  <si>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</si>
  <si>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</si>
  <si>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</si>
  <si>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</si>
  <si>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</si>
  <si>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</si>
  <si>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</si>
  <si>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</si>
  <si>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</si>
  <si>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</si>
  <si>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</si>
  <si>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</si>
  <si>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</si>
  <si>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</si>
  <si>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</si>
  <si>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</si>
  <si>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</si>
  <si>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</si>
  <si>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</si>
  <si>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</si>
  <si>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</si>
  <si>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Приложение  № 4.3</t>
  </si>
  <si>
    <t>Приложение  № 2.3</t>
  </si>
  <si>
    <t>Введено 
(оформлено актами ввода в эксплуатацию)
млн.рублей</t>
  </si>
  <si>
    <t>Технические характеристики объектов</t>
  </si>
  <si>
    <t>Стоимость основных этапов работ по реализации инвестиционной программы компании на год N</t>
  </si>
  <si>
    <t>Генерирующие объекты</t>
  </si>
  <si>
    <t>мощность, МВт</t>
  </si>
  <si>
    <t>Иные 
объекты</t>
  </si>
  <si>
    <t>Иные
объекты</t>
  </si>
  <si>
    <t>Нормативный 
срок службы, 
лет</t>
  </si>
  <si>
    <t>тепловая энергия,
Гкал/час</t>
  </si>
  <si>
    <t>тепловая энергия, 
Гкал/час</t>
  </si>
  <si>
    <t>N+4</t>
  </si>
  <si>
    <t>N+5</t>
  </si>
  <si>
    <t>N+6</t>
  </si>
  <si>
    <t>N+7</t>
  </si>
  <si>
    <t>N+8</t>
  </si>
  <si>
    <t>**** приложить финансовую модель по проекту (приложение 2.3)</t>
  </si>
  <si>
    <t>год окончания 
строительства объекта</t>
  </si>
  <si>
    <t>Финансовая модель по проекту инвестиционной программы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</si>
  <si>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</si>
  <si>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</si>
  <si>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</si>
  <si>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</si>
  <si>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* - заполняется в соответствии с приложением 3.2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</si>
  <si>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</si>
  <si>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>ВСЕГО</t>
  </si>
  <si>
    <t>Большой объем поступивших заявлений по обеспечению технологичнского присоединения льготной категории заявителей</t>
  </si>
  <si>
    <t xml:space="preserve">  </t>
  </si>
  <si>
    <t>разница факт/план 1 п/г</t>
  </si>
  <si>
    <t xml:space="preserve">ЛОРПА </t>
  </si>
  <si>
    <t>Увеличение стоимости объекта</t>
  </si>
  <si>
    <t>1,1,1</t>
  </si>
  <si>
    <t>1,1,2</t>
  </si>
  <si>
    <t>2,2,1</t>
  </si>
  <si>
    <t>2,2,2</t>
  </si>
  <si>
    <t xml:space="preserve">Прочее </t>
  </si>
  <si>
    <t>Финанирование (с НДС), млн.рублей</t>
  </si>
  <si>
    <t xml:space="preserve">Остаток по результатам отчетного периода *  </t>
  </si>
  <si>
    <t xml:space="preserve">Плановый объем освоения капитальных вложений (без НДС), млн.руб.
</t>
  </si>
  <si>
    <t>Реконструкция ПС 35/6 кВ "КТП-1" (замена выключателей 35кВ, замена выключаи\телей 6кВ, замена защиты трансформаторов 35/6кВ и отходящих линий, установка транформаторов)</t>
  </si>
  <si>
    <t>Реконструкция ПС 35/6кВ "КТП-1" (приобретение трансформаторов 2*10000 кВА)</t>
  </si>
  <si>
    <t>Строительство КЛ-6кВ ф.7 ПС "Районная" на ТП-1096</t>
  </si>
  <si>
    <t>Строительство КЛ-6кВ ф.4 ПС "Районная" выход на РП-18</t>
  </si>
  <si>
    <t>2,2,3</t>
  </si>
  <si>
    <t>Обеспечение технологическим присоединением льготной категории заявителей  до 15 кВт и заявителей с мощностью свыше 15 кВт</t>
  </si>
  <si>
    <t>2,2,4</t>
  </si>
  <si>
    <t>Оформление земельных участков</t>
  </si>
  <si>
    <t>2,2,5</t>
  </si>
  <si>
    <t>2-й этап строительства гаража на территории базы АО "Улан-Удэ Энерго"</t>
  </si>
  <si>
    <t>амортиз план</t>
  </si>
  <si>
    <t>прочие план</t>
  </si>
  <si>
    <t>Установка Аскуэ розничного рынка 2015-2017</t>
  </si>
  <si>
    <t>Приобретение ОС (интеграция)</t>
  </si>
  <si>
    <t>Приборы</t>
  </si>
  <si>
    <t>Концентраторы</t>
  </si>
  <si>
    <t>Отчет об исполнении инвестиционной программы АО "Улан-Удэ Энерго" за 2 квартал 2016г., млн.рублей
(представляется ежеквартально)</t>
  </si>
  <si>
    <t>ПС Центральная ПИР</t>
  </si>
  <si>
    <t>КЗ ф.8,42</t>
  </si>
  <si>
    <t>КЗ КИП</t>
  </si>
  <si>
    <t>Генеральный директор</t>
  </si>
  <si>
    <t>О.М.Шпилевский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</si>
</sst>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0.0#####"/>
    <numFmt numFmtId="165" formatCode="_(* #,##0_);_(* \(#,##0\);_(* &quot;-&quot;_);_(@_)"/>
    <numFmt numFmtId="166" formatCode="#,##0.0"/>
    <numFmt numFmtId="167" formatCode="#,##0.000"/>
    <numFmt numFmtId="168" formatCode="0.0%"/>
    <numFmt numFmtId="169" formatCode="_(* #,##0.00_);_(* \(#,##0.00\);_(* &quot;-&quot;_);_(@_)"/>
    <numFmt numFmtId="170" formatCode="0.000"/>
    <numFmt numFmtId="171" formatCode="0.0000"/>
    <numFmt numFmtId="172" formatCode="d/m;@"/>
    <numFmt numFmtId="173" formatCode="0.00000"/>
    <numFmt numFmtId="174" formatCode="dd/mm/yy;@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63"/>
      <name val="Times New Roman"/>
      <family val="1"/>
    </font>
    <font>
      <b/>
      <sz val="11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/>
    </xf>
    <xf numFmtId="0" fontId="2" fillId="0" borderId="2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2" fillId="0" borderId="35" xfId="0" applyFont="1" applyBorder="1" applyAlignment="1">
      <alignment horizontal="justify" vertical="center" wrapText="1"/>
    </xf>
    <xf numFmtId="0" fontId="0" fillId="0" borderId="28" xfId="0" applyBorder="1" applyAlignment="1">
      <alignment horizontal="center" vertical="center"/>
    </xf>
    <xf numFmtId="0" fontId="0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9" xfId="0" applyFont="1" applyBorder="1" applyAlignment="1">
      <alignment vertical="top"/>
    </xf>
    <xf numFmtId="0" fontId="2" fillId="0" borderId="32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42" xfId="0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6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48" fillId="0" borderId="11" xfId="0" applyFont="1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16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23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right" vertical="center"/>
    </xf>
    <xf numFmtId="0" fontId="2" fillId="0" borderId="46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34" xfId="0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justify" vertical="center" wrapText="1"/>
    </xf>
    <xf numFmtId="0" fontId="48" fillId="0" borderId="22" xfId="0" applyFont="1" applyBorder="1" applyAlignment="1">
      <alignment/>
    </xf>
    <xf numFmtId="0" fontId="22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0" fontId="2" fillId="0" borderId="58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4" xfId="0" applyFont="1" applyBorder="1" applyAlignment="1">
      <alignment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22" fillId="0" borderId="2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right" vertical="top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justify" vertical="center" wrapText="1"/>
    </xf>
    <xf numFmtId="0" fontId="0" fillId="0" borderId="63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58" xfId="0" applyFont="1" applyBorder="1" applyAlignment="1">
      <alignment horizontal="justify" vertical="center" wrapText="1"/>
    </xf>
    <xf numFmtId="0" fontId="0" fillId="0" borderId="33" xfId="0" applyBorder="1" applyAlignment="1">
      <alignment vertical="center"/>
    </xf>
    <xf numFmtId="0" fontId="0" fillId="0" borderId="59" xfId="0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53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distributed"/>
    </xf>
    <xf numFmtId="0" fontId="29" fillId="0" borderId="11" xfId="0" applyFont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8" fillId="0" borderId="11" xfId="0" applyFont="1" applyBorder="1" applyAlignment="1">
      <alignment horizontal="center" vertical="distributed" wrapText="1"/>
    </xf>
    <xf numFmtId="0" fontId="0" fillId="0" borderId="0" xfId="53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2" fontId="27" fillId="0" borderId="0" xfId="0" applyNumberFormat="1" applyFont="1" applyAlignment="1">
      <alignment horizontal="right" vertical="center" wrapText="1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65" xfId="0" applyFont="1" applyBorder="1" applyAlignment="1">
      <alignment vertical="center"/>
    </xf>
    <xf numFmtId="3" fontId="33" fillId="0" borderId="4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33" fillId="0" borderId="42" xfId="0" applyNumberFormat="1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3" fontId="33" fillId="0" borderId="67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3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5" fillId="0" borderId="0" xfId="0" applyFont="1" applyAlignment="1">
      <alignment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3" fontId="33" fillId="0" borderId="68" xfId="0" applyNumberFormat="1" applyFont="1" applyBorder="1" applyAlignment="1">
      <alignment vertical="center"/>
    </xf>
    <xf numFmtId="10" fontId="33" fillId="0" borderId="67" xfId="0" applyNumberFormat="1" applyFont="1" applyBorder="1" applyAlignment="1">
      <alignment vertical="center"/>
    </xf>
    <xf numFmtId="9" fontId="33" fillId="0" borderId="68" xfId="0" applyNumberFormat="1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3" fontId="33" fillId="0" borderId="65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10" fontId="33" fillId="0" borderId="71" xfId="0" applyNumberFormat="1" applyFont="1" applyBorder="1" applyAlignment="1">
      <alignment vertical="center"/>
    </xf>
    <xf numFmtId="10" fontId="33" fillId="0" borderId="23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10" fontId="33" fillId="0" borderId="61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10" fontId="33" fillId="0" borderId="11" xfId="0" applyNumberFormat="1" applyFont="1" applyFill="1" applyBorder="1" applyAlignment="1">
      <alignment vertical="center"/>
    </xf>
    <xf numFmtId="10" fontId="33" fillId="0" borderId="1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2" fontId="33" fillId="0" borderId="16" xfId="0" applyNumberFormat="1" applyFont="1" applyFill="1" applyBorder="1" applyAlignment="1">
      <alignment vertical="center"/>
    </xf>
    <xf numFmtId="4" fontId="33" fillId="0" borderId="16" xfId="0" applyNumberFormat="1" applyFont="1" applyFill="1" applyBorder="1" applyAlignment="1">
      <alignment vertical="center"/>
    </xf>
    <xf numFmtId="4" fontId="33" fillId="0" borderId="15" xfId="0" applyNumberFormat="1" applyFont="1" applyFill="1" applyBorder="1" applyAlignment="1">
      <alignment vertical="center"/>
    </xf>
    <xf numFmtId="0" fontId="30" fillId="0" borderId="26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3" fontId="33" fillId="0" borderId="11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3" fontId="33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165" fontId="36" fillId="0" borderId="11" xfId="0" applyNumberFormat="1" applyFont="1" applyBorder="1" applyAlignment="1">
      <alignment vertical="center"/>
    </xf>
    <xf numFmtId="165" fontId="36" fillId="0" borderId="12" xfId="0" applyNumberFormat="1" applyFont="1" applyBorder="1" applyAlignment="1">
      <alignment vertical="center"/>
    </xf>
    <xf numFmtId="165" fontId="33" fillId="0" borderId="11" xfId="0" applyNumberFormat="1" applyFont="1" applyBorder="1" applyAlignment="1">
      <alignment vertical="center"/>
    </xf>
    <xf numFmtId="165" fontId="33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165" fontId="36" fillId="0" borderId="16" xfId="0" applyNumberFormat="1" applyFont="1" applyBorder="1" applyAlignment="1">
      <alignment vertical="center"/>
    </xf>
    <xf numFmtId="165" fontId="36" fillId="0" borderId="15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vertical="center"/>
    </xf>
    <xf numFmtId="165" fontId="33" fillId="0" borderId="11" xfId="0" applyNumberFormat="1" applyFont="1" applyFill="1" applyBorder="1" applyAlignment="1">
      <alignment vertical="center"/>
    </xf>
    <xf numFmtId="165" fontId="33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167" fontId="33" fillId="0" borderId="11" xfId="0" applyNumberFormat="1" applyFont="1" applyBorder="1" applyAlignment="1">
      <alignment horizontal="center" vertical="center"/>
    </xf>
    <xf numFmtId="167" fontId="33" fillId="0" borderId="12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165" fontId="36" fillId="0" borderId="11" xfId="0" applyNumberFormat="1" applyFont="1" applyFill="1" applyBorder="1" applyAlignment="1">
      <alignment vertical="center"/>
    </xf>
    <xf numFmtId="165" fontId="36" fillId="0" borderId="12" xfId="0" applyNumberFormat="1" applyFont="1" applyFill="1" applyBorder="1" applyAlignment="1">
      <alignment vertical="center"/>
    </xf>
    <xf numFmtId="165" fontId="30" fillId="0" borderId="0" xfId="0" applyNumberFormat="1" applyFont="1" applyBorder="1" applyAlignment="1">
      <alignment vertical="center"/>
    </xf>
    <xf numFmtId="168" fontId="36" fillId="0" borderId="11" xfId="0" applyNumberFormat="1" applyFont="1" applyFill="1" applyBorder="1" applyAlignment="1">
      <alignment vertical="center"/>
    </xf>
    <xf numFmtId="168" fontId="36" fillId="0" borderId="12" xfId="0" applyNumberFormat="1" applyFont="1" applyFill="1" applyBorder="1" applyAlignment="1">
      <alignment vertical="center"/>
    </xf>
    <xf numFmtId="169" fontId="36" fillId="0" borderId="11" xfId="0" applyNumberFormat="1" applyFont="1" applyFill="1" applyBorder="1" applyAlignment="1">
      <alignment vertical="center"/>
    </xf>
    <xf numFmtId="169" fontId="36" fillId="0" borderId="12" xfId="0" applyNumberFormat="1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169" fontId="36" fillId="0" borderId="16" xfId="0" applyNumberFormat="1" applyFont="1" applyFill="1" applyBorder="1" applyAlignment="1">
      <alignment vertical="center"/>
    </xf>
    <xf numFmtId="169" fontId="36" fillId="0" borderId="15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right"/>
    </xf>
    <xf numFmtId="0" fontId="48" fillId="0" borderId="11" xfId="0" applyFont="1" applyBorder="1" applyAlignment="1">
      <alignment horizontal="right" vertical="top" wrapText="1"/>
    </xf>
    <xf numFmtId="0" fontId="48" fillId="0" borderId="11" xfId="0" applyFont="1" applyBorder="1" applyAlignment="1">
      <alignment horizontal="left" indent="3"/>
    </xf>
    <xf numFmtId="0" fontId="48" fillId="0" borderId="11" xfId="0" applyFont="1" applyBorder="1" applyAlignment="1">
      <alignment horizontal="left" inden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left" indent="2"/>
    </xf>
    <xf numFmtId="0" fontId="37" fillId="0" borderId="11" xfId="0" applyFont="1" applyBorder="1" applyAlignment="1">
      <alignment horizontal="center"/>
    </xf>
    <xf numFmtId="0" fontId="37" fillId="0" borderId="11" xfId="0" applyNumberFormat="1" applyFont="1" applyBorder="1" applyAlignment="1">
      <alignment horizontal="left" wrapText="1"/>
    </xf>
    <xf numFmtId="17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/>
    </xf>
    <xf numFmtId="170" fontId="2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vertical="top"/>
    </xf>
    <xf numFmtId="170" fontId="0" fillId="0" borderId="0" xfId="0" applyNumberFormat="1" applyFont="1" applyFill="1" applyAlignment="1">
      <alignment horizontal="center" vertical="top" wrapText="1"/>
    </xf>
    <xf numFmtId="170" fontId="2" fillId="0" borderId="0" xfId="0" applyNumberFormat="1" applyFont="1" applyFill="1" applyAlignment="1">
      <alignment/>
    </xf>
    <xf numFmtId="0" fontId="41" fillId="0" borderId="0" xfId="0" applyFont="1" applyAlignment="1">
      <alignment horizontal="right"/>
    </xf>
    <xf numFmtId="2" fontId="42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172" fontId="37" fillId="0" borderId="11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horizontal="center" vertical="top" wrapText="1"/>
    </xf>
    <xf numFmtId="170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173" fontId="2" fillId="0" borderId="11" xfId="0" applyNumberFormat="1" applyFont="1" applyFill="1" applyBorder="1" applyAlignment="1">
      <alignment horizontal="center" vertical="center" wrapText="1"/>
    </xf>
    <xf numFmtId="173" fontId="3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/>
    </xf>
    <xf numFmtId="171" fontId="2" fillId="0" borderId="11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top"/>
    </xf>
    <xf numFmtId="0" fontId="0" fillId="0" borderId="20" xfId="52" applyFont="1" applyBorder="1" applyAlignment="1">
      <alignment horizontal="left" vertical="center"/>
      <protection/>
    </xf>
    <xf numFmtId="174" fontId="37" fillId="0" borderId="11" xfId="0" applyNumberFormat="1" applyFont="1" applyBorder="1" applyAlignment="1">
      <alignment horizontal="center"/>
    </xf>
    <xf numFmtId="0" fontId="0" fillId="0" borderId="11" xfId="52" applyFont="1" applyBorder="1" applyAlignment="1">
      <alignment horizontal="left" vertical="center"/>
      <protection/>
    </xf>
    <xf numFmtId="0" fontId="0" fillId="0" borderId="11" xfId="52" applyFont="1" applyBorder="1" applyAlignment="1">
      <alignment horizontal="left" vertical="center" wrapText="1"/>
      <protection/>
    </xf>
    <xf numFmtId="172" fontId="38" fillId="0" borderId="11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center" wrapText="1"/>
    </xf>
    <xf numFmtId="0" fontId="38" fillId="0" borderId="11" xfId="54" applyNumberFormat="1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/>
    </xf>
    <xf numFmtId="0" fontId="2" fillId="0" borderId="11" xfId="52" applyFont="1" applyBorder="1" applyAlignment="1">
      <alignment horizontal="left" vertical="center" wrapText="1"/>
      <protection/>
    </xf>
    <xf numFmtId="17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170" fontId="0" fillId="0" borderId="11" xfId="52" applyNumberFormat="1" applyFont="1" applyBorder="1" applyAlignment="1">
      <alignment horizontal="left" vertical="center"/>
      <protection/>
    </xf>
    <xf numFmtId="170" fontId="0" fillId="0" borderId="11" xfId="52" applyNumberFormat="1" applyFont="1" applyBorder="1" applyAlignment="1">
      <alignment horizontal="left" vertical="center" wrapText="1"/>
      <protection/>
    </xf>
    <xf numFmtId="170" fontId="0" fillId="0" borderId="22" xfId="0" applyNumberFormat="1" applyFont="1" applyFill="1" applyBorder="1" applyAlignment="1">
      <alignment horizontal="center" vertical="center" wrapText="1"/>
    </xf>
    <xf numFmtId="170" fontId="2" fillId="0" borderId="11" xfId="52" applyNumberFormat="1" applyFont="1" applyBorder="1" applyAlignment="1">
      <alignment horizontal="left" vertical="center" wrapText="1"/>
      <protection/>
    </xf>
    <xf numFmtId="170" fontId="2" fillId="0" borderId="11" xfId="0" applyNumberFormat="1" applyFont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37" fillId="0" borderId="22" xfId="52" applyFont="1" applyBorder="1" applyAlignment="1">
      <alignment horizontal="left" vertical="center" wrapText="1"/>
      <protection/>
    </xf>
    <xf numFmtId="0" fontId="37" fillId="0" borderId="11" xfId="52" applyFont="1" applyBorder="1" applyAlignment="1">
      <alignment horizontal="left" vertical="center" wrapText="1"/>
      <protection/>
    </xf>
    <xf numFmtId="0" fontId="38" fillId="0" borderId="11" xfId="0" applyNumberFormat="1" applyFont="1" applyBorder="1" applyAlignment="1">
      <alignment horizontal="center" vertical="top" wrapText="1"/>
    </xf>
    <xf numFmtId="0" fontId="38" fillId="0" borderId="11" xfId="52" applyFont="1" applyBorder="1" applyAlignment="1">
      <alignment horizontal="center" vertical="center" wrapText="1"/>
      <protection/>
    </xf>
    <xf numFmtId="170" fontId="2" fillId="0" borderId="11" xfId="0" applyNumberFormat="1" applyFont="1" applyFill="1" applyBorder="1" applyAlignment="1">
      <alignment horizontal="right" wrapText="1"/>
    </xf>
    <xf numFmtId="170" fontId="0" fillId="0" borderId="11" xfId="0" applyNumberFormat="1" applyFont="1" applyBorder="1" applyAlignment="1">
      <alignment horizontal="right" wrapText="1"/>
    </xf>
    <xf numFmtId="170" fontId="2" fillId="0" borderId="11" xfId="0" applyNumberFormat="1" applyFont="1" applyBorder="1" applyAlignment="1">
      <alignment horizontal="right" wrapText="1"/>
    </xf>
    <xf numFmtId="1" fontId="0" fillId="0" borderId="11" xfId="0" applyNumberFormat="1" applyFont="1" applyFill="1" applyBorder="1" applyAlignment="1">
      <alignment horizontal="right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top"/>
    </xf>
    <xf numFmtId="170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70" fontId="0" fillId="0" borderId="11" xfId="52" applyNumberFormat="1" applyFont="1" applyBorder="1" applyAlignment="1">
      <alignment horizontal="right"/>
      <protection/>
    </xf>
    <xf numFmtId="170" fontId="0" fillId="0" borderId="11" xfId="52" applyNumberFormat="1" applyFont="1" applyFill="1" applyBorder="1" applyAlignment="1">
      <alignment horizontal="right"/>
      <protection/>
    </xf>
    <xf numFmtId="170" fontId="2" fillId="0" borderId="11" xfId="54" applyNumberFormat="1" applyFont="1" applyBorder="1" applyAlignment="1">
      <alignment horizontal="right" wrapText="1"/>
      <protection/>
    </xf>
    <xf numFmtId="170" fontId="2" fillId="0" borderId="11" xfId="54" applyNumberFormat="1" applyFont="1" applyFill="1" applyBorder="1" applyAlignment="1">
      <alignment horizontal="right" wrapText="1"/>
      <protection/>
    </xf>
    <xf numFmtId="170" fontId="0" fillId="0" borderId="11" xfId="54" applyNumberFormat="1" applyFont="1" applyBorder="1" applyAlignment="1">
      <alignment horizontal="right" wrapText="1"/>
      <protection/>
    </xf>
    <xf numFmtId="170" fontId="2" fillId="0" borderId="11" xfId="52" applyNumberFormat="1" applyFont="1" applyBorder="1" applyAlignment="1">
      <alignment horizontal="right" wrapText="1"/>
      <protection/>
    </xf>
    <xf numFmtId="170" fontId="2" fillId="0" borderId="11" xfId="52" applyNumberFormat="1" applyFont="1" applyFill="1" applyBorder="1" applyAlignment="1">
      <alignment horizontal="right" wrapText="1"/>
      <protection/>
    </xf>
    <xf numFmtId="170" fontId="0" fillId="0" borderId="11" xfId="52" applyNumberFormat="1" applyFont="1" applyBorder="1" applyAlignment="1">
      <alignment horizontal="right" wrapText="1"/>
      <protection/>
    </xf>
    <xf numFmtId="170" fontId="0" fillId="0" borderId="11" xfId="52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170" fontId="0" fillId="0" borderId="0" xfId="0" applyNumberFormat="1" applyFont="1" applyFill="1" applyBorder="1" applyAlignment="1">
      <alignment horizontal="right" wrapText="1"/>
    </xf>
    <xf numFmtId="171" fontId="0" fillId="0" borderId="0" xfId="0" applyNumberFormat="1" applyFont="1" applyFill="1" applyBorder="1" applyAlignment="1">
      <alignment horizontal="right" wrapText="1"/>
    </xf>
    <xf numFmtId="170" fontId="2" fillId="0" borderId="0" xfId="0" applyNumberFormat="1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0" fontId="2" fillId="24" borderId="11" xfId="0" applyNumberFormat="1" applyFont="1" applyFill="1" applyBorder="1" applyAlignment="1">
      <alignment horizontal="right" wrapText="1"/>
    </xf>
    <xf numFmtId="170" fontId="0" fillId="24" borderId="11" xfId="0" applyNumberFormat="1" applyFont="1" applyFill="1" applyBorder="1" applyAlignment="1">
      <alignment horizontal="right" wrapText="1"/>
    </xf>
    <xf numFmtId="170" fontId="0" fillId="24" borderId="11" xfId="52" applyNumberFormat="1" applyFont="1" applyFill="1" applyBorder="1" applyAlignment="1">
      <alignment horizontal="right"/>
      <protection/>
    </xf>
    <xf numFmtId="170" fontId="2" fillId="24" borderId="11" xfId="54" applyNumberFormat="1" applyFont="1" applyFill="1" applyBorder="1" applyAlignment="1">
      <alignment horizontal="right" wrapText="1"/>
      <protection/>
    </xf>
    <xf numFmtId="170" fontId="2" fillId="24" borderId="11" xfId="52" applyNumberFormat="1" applyFont="1" applyFill="1" applyBorder="1" applyAlignment="1">
      <alignment horizontal="right" wrapText="1"/>
      <protection/>
    </xf>
    <xf numFmtId="170" fontId="0" fillId="24" borderId="11" xfId="52" applyNumberFormat="1" applyFont="1" applyFill="1" applyBorder="1" applyAlignment="1">
      <alignment horizontal="right" wrapText="1"/>
      <protection/>
    </xf>
    <xf numFmtId="170" fontId="0" fillId="24" borderId="0" xfId="0" applyNumberFormat="1" applyFont="1" applyFill="1" applyBorder="1" applyAlignment="1">
      <alignment horizontal="right" wrapText="1"/>
    </xf>
    <xf numFmtId="0" fontId="37" fillId="24" borderId="0" xfId="0" applyFont="1" applyFill="1" applyBorder="1" applyAlignment="1">
      <alignment horizontal="right" wrapText="1"/>
    </xf>
    <xf numFmtId="170" fontId="0" fillId="24" borderId="0" xfId="0" applyNumberFormat="1" applyFont="1" applyFill="1" applyBorder="1" applyAlignment="1">
      <alignment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/>
    </xf>
    <xf numFmtId="170" fontId="2" fillId="24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27" fillId="0" borderId="0" xfId="0" applyNumberFormat="1" applyFont="1" applyAlignment="1">
      <alignment horizontal="right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35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12" xfId="0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036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4375"/>
          <c:w val="0.955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'[1]Лист1'!$A$68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'[1]Лист1'!$B$66:$K$66</c:f>
              <c:numCache>
                <c:ptCount val="10"/>
                <c:pt idx="0">
                  <c:v>-265258212.57142866</c:v>
                </c:pt>
                <c:pt idx="1">
                  <c:v>-69335094.8571429</c:v>
                </c:pt>
                <c:pt idx="2">
                  <c:v>181736262.47885728</c:v>
                </c:pt>
                <c:pt idx="3">
                  <c:v>511337418.11587286</c:v>
                </c:pt>
                <c:pt idx="4">
                  <c:v>1038486045.7635219</c:v>
                </c:pt>
                <c:pt idx="5">
                  <c:v>1889528962.3941147</c:v>
                </c:pt>
                <c:pt idx="6">
                  <c:v>3279395678.5361924</c:v>
                </c:pt>
                <c:pt idx="7">
                  <c:v>5750544752.124074</c:v>
                </c:pt>
                <c:pt idx="8">
                  <c:v>9919805125.558464</c:v>
                </c:pt>
                <c:pt idx="9">
                  <c:v>17369284731.507572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'[1]Лист1'!$A$69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'[1]Лист1'!$B$69:$K$69</c:f>
              <c:numCache>
                <c:ptCount val="10"/>
                <c:pt idx="0">
                  <c:v>-250087841.16623992</c:v>
                </c:pt>
                <c:pt idx="1">
                  <c:v>-85893986.20092833</c:v>
                </c:pt>
                <c:pt idx="2">
                  <c:v>101137990.71060714</c:v>
                </c:pt>
                <c:pt idx="3">
                  <c:v>319388314.74496007</c:v>
                </c:pt>
                <c:pt idx="4">
                  <c:v>629663275.404293</c:v>
                </c:pt>
                <c:pt idx="5">
                  <c:v>1074922153.7088666</c:v>
                </c:pt>
                <c:pt idx="6">
                  <c:v>1721292998.4208846</c:v>
                </c:pt>
                <c:pt idx="7">
                  <c:v>2742832175.477431</c:v>
                </c:pt>
                <c:pt idx="8">
                  <c:v>4274845622.2075176</c:v>
                </c:pt>
                <c:pt idx="9">
                  <c:v>6708040941.224838</c:v>
                </c:pt>
              </c:numCache>
            </c:numRef>
          </c:val>
          <c:smooth val="0"/>
        </c:ser>
        <c:marker val="1"/>
        <c:axId val="19609473"/>
        <c:axId val="42267530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09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"/>
          <c:y val="0.92375"/>
          <c:w val="0.839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21</xdr:row>
      <xdr:rowOff>180975</xdr:rowOff>
    </xdr:from>
    <xdr:to>
      <xdr:col>10</xdr:col>
      <xdr:colOff>1247775</xdr:colOff>
      <xdr:row>34</xdr:row>
      <xdr:rowOff>0</xdr:rowOff>
    </xdr:to>
    <xdr:graphicFrame>
      <xdr:nvGraphicFramePr>
        <xdr:cNvPr id="1" name="Диаграмма 2"/>
        <xdr:cNvGraphicFramePr/>
      </xdr:nvGraphicFramePr>
      <xdr:xfrm>
        <a:off x="6267450" y="4200525"/>
        <a:ext cx="38576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kolaychukIK\Local%20Settings\Temporary%20Internet%20Files\Content.Outlook\JQCH7WJP\D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">
          <cell r="B28">
            <v>1</v>
          </cell>
          <cell r="C28">
            <v>2</v>
          </cell>
          <cell r="D28">
            <v>3</v>
          </cell>
          <cell r="E28">
            <v>4</v>
          </cell>
          <cell r="F28">
            <v>5</v>
          </cell>
          <cell r="G28">
            <v>6</v>
          </cell>
          <cell r="H28">
            <v>7</v>
          </cell>
          <cell r="I28">
            <v>8</v>
          </cell>
          <cell r="J28">
            <v>9</v>
          </cell>
          <cell r="K28">
            <v>10</v>
          </cell>
        </row>
        <row r="66">
          <cell r="B66">
            <v>-265258212.57142866</v>
          </cell>
          <cell r="C66">
            <v>-69335094.8571429</v>
          </cell>
          <cell r="D66">
            <v>181736262.47885728</v>
          </cell>
          <cell r="E66">
            <v>511337418.11587286</v>
          </cell>
          <cell r="F66">
            <v>1038486045.7635219</v>
          </cell>
          <cell r="G66">
            <v>1889528962.3941147</v>
          </cell>
          <cell r="H66">
            <v>3279395678.5361924</v>
          </cell>
          <cell r="I66">
            <v>5750544752.124074</v>
          </cell>
          <cell r="J66">
            <v>9919805125.558464</v>
          </cell>
          <cell r="K66">
            <v>17369284731.507572</v>
          </cell>
        </row>
        <row r="68">
          <cell r="A68" t="str">
            <v>PV</v>
          </cell>
        </row>
        <row r="69">
          <cell r="A69" t="str">
            <v>NPV (без учета продажи)</v>
          </cell>
          <cell r="B69">
            <v>-250087841.16623992</v>
          </cell>
          <cell r="C69">
            <v>-85893986.20092833</v>
          </cell>
          <cell r="D69">
            <v>101137990.71060714</v>
          </cell>
          <cell r="E69">
            <v>319388314.74496007</v>
          </cell>
          <cell r="F69">
            <v>629663275.404293</v>
          </cell>
          <cell r="G69">
            <v>1074922153.7088666</v>
          </cell>
          <cell r="H69">
            <v>1721292998.4208846</v>
          </cell>
          <cell r="I69">
            <v>2742832175.477431</v>
          </cell>
          <cell r="J69">
            <v>4274845622.2075176</v>
          </cell>
          <cell r="K69">
            <v>6708040941.224838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Q63"/>
  <sheetViews>
    <sheetView view="pageBreakPreview" zoomScale="70" zoomScaleNormal="70" zoomScaleSheetLayoutView="70" zoomScalePageLayoutView="0" workbookViewId="0" topLeftCell="A1">
      <selection activeCell="B20" sqref="B20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12.25390625" style="1" customWidth="1"/>
    <col min="4" max="4" width="18.875" style="18" customWidth="1"/>
    <col min="5" max="5" width="14.25390625" style="18" bestFit="1" customWidth="1"/>
    <col min="6" max="6" width="15.25390625" style="18" bestFit="1" customWidth="1"/>
    <col min="7" max="7" width="19.00390625" style="18" customWidth="1"/>
    <col min="8" max="8" width="19.25390625" style="18" customWidth="1"/>
    <col min="9" max="9" width="16.625" style="18" bestFit="1" customWidth="1"/>
    <col min="10" max="13" width="19.875" style="1" customWidth="1"/>
    <col min="14" max="16" width="11.00390625" style="1" bestFit="1" customWidth="1"/>
    <col min="17" max="17" width="12.375" style="1" customWidth="1"/>
    <col min="18" max="16384" width="9.00390625" style="1" customWidth="1"/>
  </cols>
  <sheetData>
    <row r="2" ht="15">
      <c r="Q2" s="4" t="s">
        <v>396</v>
      </c>
    </row>
    <row r="3" ht="15">
      <c r="Q3" s="4" t="s">
        <v>293</v>
      </c>
    </row>
    <row r="4" ht="15">
      <c r="Q4" s="4" t="s">
        <v>323</v>
      </c>
    </row>
    <row r="5" ht="15">
      <c r="Q5" s="4"/>
    </row>
    <row r="6" spans="1:17" ht="15">
      <c r="A6" s="524" t="s">
        <v>371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</row>
    <row r="7" spans="1:17" ht="1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ht="15">
      <c r="Q8" s="4" t="s">
        <v>294</v>
      </c>
    </row>
    <row r="9" ht="15">
      <c r="Q9" s="4" t="s">
        <v>295</v>
      </c>
    </row>
    <row r="10" ht="15">
      <c r="Q10" s="4"/>
    </row>
    <row r="11" ht="15">
      <c r="Q11" s="250" t="s">
        <v>296</v>
      </c>
    </row>
    <row r="12" ht="15">
      <c r="Q12" s="4" t="s">
        <v>297</v>
      </c>
    </row>
    <row r="13" ht="15">
      <c r="Q13" s="4" t="s">
        <v>298</v>
      </c>
    </row>
    <row r="14" ht="15.75" thickBot="1"/>
    <row r="15" spans="1:17" ht="21" customHeight="1">
      <c r="A15" s="526" t="s">
        <v>16</v>
      </c>
      <c r="B15" s="529" t="s">
        <v>39</v>
      </c>
      <c r="C15" s="529" t="s">
        <v>107</v>
      </c>
      <c r="D15" s="529" t="s">
        <v>59</v>
      </c>
      <c r="E15" s="529" t="s">
        <v>91</v>
      </c>
      <c r="F15" s="529" t="s">
        <v>92</v>
      </c>
      <c r="G15" s="529" t="s">
        <v>125</v>
      </c>
      <c r="H15" s="529" t="s">
        <v>136</v>
      </c>
      <c r="I15" s="529" t="s">
        <v>126</v>
      </c>
      <c r="J15" s="534" t="s">
        <v>46</v>
      </c>
      <c r="K15" s="534"/>
      <c r="L15" s="534"/>
      <c r="M15" s="534"/>
      <c r="N15" s="534" t="s">
        <v>303</v>
      </c>
      <c r="O15" s="534"/>
      <c r="P15" s="534"/>
      <c r="Q15" s="535"/>
    </row>
    <row r="16" spans="1:17" ht="64.5" customHeight="1">
      <c r="A16" s="527"/>
      <c r="B16" s="530"/>
      <c r="C16" s="530"/>
      <c r="D16" s="530"/>
      <c r="E16" s="530"/>
      <c r="F16" s="530"/>
      <c r="G16" s="530"/>
      <c r="H16" s="530"/>
      <c r="I16" s="530"/>
      <c r="J16" s="26" t="s">
        <v>300</v>
      </c>
      <c r="K16" s="26" t="s">
        <v>301</v>
      </c>
      <c r="L16" s="26" t="s">
        <v>302</v>
      </c>
      <c r="M16" s="26" t="s">
        <v>47</v>
      </c>
      <c r="N16" s="15" t="s">
        <v>318</v>
      </c>
      <c r="O16" s="15" t="s">
        <v>319</v>
      </c>
      <c r="P16" s="15" t="s">
        <v>320</v>
      </c>
      <c r="Q16" s="27" t="s">
        <v>47</v>
      </c>
    </row>
    <row r="17" spans="1:17" ht="31.5" thickBot="1">
      <c r="A17" s="528"/>
      <c r="B17" s="531"/>
      <c r="C17" s="106" t="s">
        <v>108</v>
      </c>
      <c r="D17" s="106" t="s">
        <v>90</v>
      </c>
      <c r="E17" s="531"/>
      <c r="F17" s="531"/>
      <c r="G17" s="106" t="s">
        <v>58</v>
      </c>
      <c r="H17" s="106" t="s">
        <v>58</v>
      </c>
      <c r="I17" s="106" t="s">
        <v>58</v>
      </c>
      <c r="J17" s="106" t="s">
        <v>90</v>
      </c>
      <c r="K17" s="106" t="s">
        <v>90</v>
      </c>
      <c r="L17" s="106" t="s">
        <v>90</v>
      </c>
      <c r="M17" s="106" t="s">
        <v>90</v>
      </c>
      <c r="N17" s="106" t="s">
        <v>58</v>
      </c>
      <c r="O17" s="106" t="s">
        <v>58</v>
      </c>
      <c r="P17" s="106" t="s">
        <v>58</v>
      </c>
      <c r="Q17" s="107" t="s">
        <v>58</v>
      </c>
    </row>
    <row r="18" spans="1:17" ht="15">
      <c r="A18" s="100"/>
      <c r="B18" s="101" t="s">
        <v>40</v>
      </c>
      <c r="C18" s="101"/>
      <c r="D18" s="108"/>
      <c r="E18" s="101"/>
      <c r="F18" s="101"/>
      <c r="G18" s="108"/>
      <c r="H18" s="108"/>
      <c r="I18" s="101"/>
      <c r="J18" s="108"/>
      <c r="K18" s="108"/>
      <c r="L18" s="108"/>
      <c r="M18" s="108"/>
      <c r="N18" s="108"/>
      <c r="O18" s="108"/>
      <c r="P18" s="108"/>
      <c r="Q18" s="109"/>
    </row>
    <row r="19" spans="1:17" ht="30.75">
      <c r="A19" s="28">
        <v>1</v>
      </c>
      <c r="B19" s="26" t="s">
        <v>135</v>
      </c>
      <c r="C19" s="26"/>
      <c r="D19" s="26"/>
      <c r="E19" s="26"/>
      <c r="F19" s="26"/>
      <c r="G19" s="26"/>
      <c r="H19" s="26"/>
      <c r="I19" s="26"/>
      <c r="J19" s="6"/>
      <c r="K19" s="6"/>
      <c r="L19" s="6"/>
      <c r="M19" s="6"/>
      <c r="N19" s="6"/>
      <c r="O19" s="6"/>
      <c r="P19" s="6"/>
      <c r="Q19" s="7"/>
    </row>
    <row r="20" spans="1:17" ht="30.75">
      <c r="A20" s="127" t="s">
        <v>3</v>
      </c>
      <c r="B20" s="26" t="s">
        <v>132</v>
      </c>
      <c r="C20" s="26"/>
      <c r="D20" s="26"/>
      <c r="E20" s="26"/>
      <c r="F20" s="26"/>
      <c r="G20" s="26"/>
      <c r="H20" s="26"/>
      <c r="I20" s="26"/>
      <c r="J20" s="6"/>
      <c r="K20" s="6"/>
      <c r="L20" s="6"/>
      <c r="M20" s="6"/>
      <c r="N20" s="6"/>
      <c r="O20" s="6"/>
      <c r="P20" s="6"/>
      <c r="Q20" s="7"/>
    </row>
    <row r="21" spans="1:17" ht="15">
      <c r="A21" s="19">
        <v>1</v>
      </c>
      <c r="B21" s="5" t="s">
        <v>41</v>
      </c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6"/>
      <c r="Q21" s="7"/>
    </row>
    <row r="22" spans="1:17" ht="15">
      <c r="A22" s="19">
        <v>2</v>
      </c>
      <c r="B22" s="5" t="s">
        <v>43</v>
      </c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7"/>
    </row>
    <row r="23" spans="1:17" ht="15">
      <c r="A23" s="110" t="s">
        <v>42</v>
      </c>
      <c r="B23" s="12"/>
      <c r="C23" s="12"/>
      <c r="D23" s="12"/>
      <c r="E23" s="12"/>
      <c r="F23" s="12"/>
      <c r="G23" s="12"/>
      <c r="H23" s="12"/>
      <c r="I23" s="12"/>
      <c r="J23" s="111"/>
      <c r="K23" s="111"/>
      <c r="L23" s="111"/>
      <c r="M23" s="111"/>
      <c r="N23" s="111"/>
      <c r="O23" s="111"/>
      <c r="P23" s="111"/>
      <c r="Q23" s="112"/>
    </row>
    <row r="24" spans="1:17" ht="30.75">
      <c r="A24" s="114" t="s">
        <v>4</v>
      </c>
      <c r="B24" s="113" t="s">
        <v>264</v>
      </c>
      <c r="C24" s="12"/>
      <c r="D24" s="12"/>
      <c r="E24" s="12"/>
      <c r="F24" s="12"/>
      <c r="G24" s="12"/>
      <c r="H24" s="12"/>
      <c r="I24" s="12"/>
      <c r="J24" s="111"/>
      <c r="K24" s="111"/>
      <c r="L24" s="111"/>
      <c r="M24" s="111"/>
      <c r="N24" s="111"/>
      <c r="O24" s="111"/>
      <c r="P24" s="111"/>
      <c r="Q24" s="112"/>
    </row>
    <row r="25" spans="1:17" ht="15">
      <c r="A25" s="19">
        <v>1</v>
      </c>
      <c r="B25" s="5" t="s">
        <v>41</v>
      </c>
      <c r="C25" s="12"/>
      <c r="D25" s="12"/>
      <c r="E25" s="12"/>
      <c r="F25" s="12"/>
      <c r="G25" s="12"/>
      <c r="H25" s="12"/>
      <c r="I25" s="12"/>
      <c r="J25" s="111"/>
      <c r="K25" s="111"/>
      <c r="L25" s="111"/>
      <c r="M25" s="111"/>
      <c r="N25" s="111"/>
      <c r="O25" s="111"/>
      <c r="P25" s="111"/>
      <c r="Q25" s="112"/>
    </row>
    <row r="26" spans="1:17" ht="15">
      <c r="A26" s="19">
        <v>2</v>
      </c>
      <c r="B26" s="5" t="s">
        <v>43</v>
      </c>
      <c r="C26" s="12"/>
      <c r="D26" s="12"/>
      <c r="E26" s="12"/>
      <c r="F26" s="12"/>
      <c r="G26" s="12"/>
      <c r="H26" s="12"/>
      <c r="I26" s="12"/>
      <c r="J26" s="111"/>
      <c r="K26" s="111"/>
      <c r="L26" s="111"/>
      <c r="M26" s="111"/>
      <c r="N26" s="111"/>
      <c r="O26" s="111"/>
      <c r="P26" s="111"/>
      <c r="Q26" s="112"/>
    </row>
    <row r="27" spans="1:17" ht="15">
      <c r="A27" s="110" t="s">
        <v>42</v>
      </c>
      <c r="B27" s="12"/>
      <c r="C27" s="12"/>
      <c r="D27" s="12"/>
      <c r="E27" s="12"/>
      <c r="F27" s="12"/>
      <c r="G27" s="12"/>
      <c r="H27" s="12"/>
      <c r="I27" s="12"/>
      <c r="J27" s="111"/>
      <c r="K27" s="111"/>
      <c r="L27" s="111"/>
      <c r="M27" s="111"/>
      <c r="N27" s="111"/>
      <c r="O27" s="111"/>
      <c r="P27" s="111"/>
      <c r="Q27" s="112"/>
    </row>
    <row r="28" spans="1:17" ht="30.75">
      <c r="A28" s="114" t="s">
        <v>15</v>
      </c>
      <c r="B28" s="113" t="s">
        <v>133</v>
      </c>
      <c r="C28" s="12"/>
      <c r="D28" s="12"/>
      <c r="E28" s="12"/>
      <c r="F28" s="12"/>
      <c r="G28" s="12"/>
      <c r="H28" s="12"/>
      <c r="I28" s="12"/>
      <c r="J28" s="111"/>
      <c r="K28" s="111"/>
      <c r="L28" s="111"/>
      <c r="M28" s="111"/>
      <c r="N28" s="111"/>
      <c r="O28" s="111"/>
      <c r="P28" s="111"/>
      <c r="Q28" s="112"/>
    </row>
    <row r="29" spans="1:17" ht="15">
      <c r="A29" s="110">
        <v>1</v>
      </c>
      <c r="B29" s="12" t="s">
        <v>41</v>
      </c>
      <c r="C29" s="12"/>
      <c r="D29" s="12"/>
      <c r="E29" s="12"/>
      <c r="F29" s="12"/>
      <c r="G29" s="12"/>
      <c r="H29" s="12"/>
      <c r="I29" s="12"/>
      <c r="J29" s="111"/>
      <c r="K29" s="111"/>
      <c r="L29" s="111"/>
      <c r="M29" s="111"/>
      <c r="N29" s="111"/>
      <c r="O29" s="111"/>
      <c r="P29" s="111"/>
      <c r="Q29" s="112"/>
    </row>
    <row r="30" spans="1:17" ht="15">
      <c r="A30" s="110">
        <v>2</v>
      </c>
      <c r="B30" s="12" t="s">
        <v>43</v>
      </c>
      <c r="C30" s="12"/>
      <c r="D30" s="12"/>
      <c r="E30" s="12"/>
      <c r="F30" s="12"/>
      <c r="G30" s="12"/>
      <c r="H30" s="12"/>
      <c r="I30" s="12"/>
      <c r="J30" s="111"/>
      <c r="K30" s="111"/>
      <c r="L30" s="111"/>
      <c r="M30" s="111"/>
      <c r="N30" s="111"/>
      <c r="O30" s="111"/>
      <c r="P30" s="111"/>
      <c r="Q30" s="112"/>
    </row>
    <row r="31" spans="1:17" ht="15">
      <c r="A31" s="110" t="s">
        <v>42</v>
      </c>
      <c r="B31" s="12"/>
      <c r="C31" s="12"/>
      <c r="D31" s="12"/>
      <c r="E31" s="12"/>
      <c r="F31" s="12"/>
      <c r="G31" s="12"/>
      <c r="H31" s="12"/>
      <c r="I31" s="12"/>
      <c r="J31" s="111"/>
      <c r="K31" s="111"/>
      <c r="L31" s="111"/>
      <c r="M31" s="111"/>
      <c r="N31" s="111"/>
      <c r="O31" s="111"/>
      <c r="P31" s="111"/>
      <c r="Q31" s="112"/>
    </row>
    <row r="32" spans="1:17" ht="46.5">
      <c r="A32" s="114" t="s">
        <v>32</v>
      </c>
      <c r="B32" s="113" t="s">
        <v>134</v>
      </c>
      <c r="C32" s="12"/>
      <c r="D32" s="12"/>
      <c r="E32" s="12"/>
      <c r="F32" s="12"/>
      <c r="G32" s="12"/>
      <c r="H32" s="12"/>
      <c r="I32" s="12"/>
      <c r="J32" s="111"/>
      <c r="K32" s="111"/>
      <c r="L32" s="111"/>
      <c r="M32" s="111"/>
      <c r="N32" s="111"/>
      <c r="O32" s="111"/>
      <c r="P32" s="111"/>
      <c r="Q32" s="112"/>
    </row>
    <row r="33" spans="1:17" ht="15">
      <c r="A33" s="110">
        <v>1</v>
      </c>
      <c r="B33" s="12" t="s">
        <v>41</v>
      </c>
      <c r="C33" s="12"/>
      <c r="D33" s="12"/>
      <c r="E33" s="12"/>
      <c r="F33" s="12"/>
      <c r="G33" s="12"/>
      <c r="H33" s="12"/>
      <c r="I33" s="12"/>
      <c r="J33" s="111"/>
      <c r="K33" s="111"/>
      <c r="L33" s="111"/>
      <c r="M33" s="111"/>
      <c r="N33" s="111"/>
      <c r="O33" s="111"/>
      <c r="P33" s="111"/>
      <c r="Q33" s="112"/>
    </row>
    <row r="34" spans="1:17" ht="15">
      <c r="A34" s="110">
        <v>2</v>
      </c>
      <c r="B34" s="12" t="s">
        <v>43</v>
      </c>
      <c r="C34" s="12"/>
      <c r="D34" s="12"/>
      <c r="E34" s="12"/>
      <c r="F34" s="12"/>
      <c r="G34" s="12"/>
      <c r="H34" s="12"/>
      <c r="I34" s="12"/>
      <c r="J34" s="111"/>
      <c r="K34" s="111"/>
      <c r="L34" s="111"/>
      <c r="M34" s="111"/>
      <c r="N34" s="111"/>
      <c r="O34" s="111"/>
      <c r="P34" s="111"/>
      <c r="Q34" s="112"/>
    </row>
    <row r="35" spans="1:17" ht="15">
      <c r="A35" s="110" t="s">
        <v>42</v>
      </c>
      <c r="B35" s="12"/>
      <c r="C35" s="12"/>
      <c r="D35" s="12"/>
      <c r="E35" s="12"/>
      <c r="F35" s="12"/>
      <c r="G35" s="12"/>
      <c r="H35" s="12"/>
      <c r="I35" s="12"/>
      <c r="J35" s="111"/>
      <c r="K35" s="111"/>
      <c r="L35" s="111"/>
      <c r="M35" s="111"/>
      <c r="N35" s="111"/>
      <c r="O35" s="111"/>
      <c r="P35" s="111"/>
      <c r="Q35" s="112"/>
    </row>
    <row r="36" spans="1:17" ht="15">
      <c r="A36" s="28" t="s">
        <v>5</v>
      </c>
      <c r="B36" s="26" t="s">
        <v>54</v>
      </c>
      <c r="C36" s="26"/>
      <c r="D36" s="26"/>
      <c r="E36" s="26"/>
      <c r="F36" s="26"/>
      <c r="G36" s="26"/>
      <c r="H36" s="26"/>
      <c r="I36" s="26"/>
      <c r="J36" s="6"/>
      <c r="K36" s="6"/>
      <c r="L36" s="6"/>
      <c r="M36" s="6"/>
      <c r="N36" s="6"/>
      <c r="O36" s="6"/>
      <c r="P36" s="6"/>
      <c r="Q36" s="7"/>
    </row>
    <row r="37" spans="1:17" ht="30.75">
      <c r="A37" s="127" t="s">
        <v>6</v>
      </c>
      <c r="B37" s="26" t="s">
        <v>132</v>
      </c>
      <c r="C37" s="26"/>
      <c r="D37" s="26"/>
      <c r="E37" s="26"/>
      <c r="F37" s="26"/>
      <c r="G37" s="26"/>
      <c r="H37" s="26"/>
      <c r="I37" s="26"/>
      <c r="J37" s="6"/>
      <c r="K37" s="6"/>
      <c r="L37" s="6"/>
      <c r="M37" s="6"/>
      <c r="N37" s="6"/>
      <c r="O37" s="6"/>
      <c r="P37" s="6"/>
      <c r="Q37" s="7"/>
    </row>
    <row r="38" spans="1:17" ht="15">
      <c r="A38" s="19">
        <v>1</v>
      </c>
      <c r="B38" s="5" t="s">
        <v>41</v>
      </c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7"/>
    </row>
    <row r="39" spans="1:17" ht="15">
      <c r="A39" s="19">
        <v>2</v>
      </c>
      <c r="B39" s="5" t="s">
        <v>43</v>
      </c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7"/>
    </row>
    <row r="40" spans="1:17" ht="15">
      <c r="A40" s="110" t="s">
        <v>42</v>
      </c>
      <c r="B40" s="12"/>
      <c r="C40" s="12"/>
      <c r="D40" s="12"/>
      <c r="E40" s="12"/>
      <c r="F40" s="12"/>
      <c r="G40" s="12"/>
      <c r="H40" s="12"/>
      <c r="I40" s="12"/>
      <c r="J40" s="111"/>
      <c r="K40" s="111"/>
      <c r="L40" s="111"/>
      <c r="M40" s="111"/>
      <c r="N40" s="111"/>
      <c r="O40" s="111"/>
      <c r="P40" s="111"/>
      <c r="Q40" s="112"/>
    </row>
    <row r="41" spans="1:17" ht="15">
      <c r="A41" s="251" t="s">
        <v>7</v>
      </c>
      <c r="B41" s="252" t="s">
        <v>299</v>
      </c>
      <c r="C41" s="12"/>
      <c r="D41" s="12"/>
      <c r="E41" s="12"/>
      <c r="F41" s="12"/>
      <c r="G41" s="12"/>
      <c r="H41" s="12"/>
      <c r="I41" s="12"/>
      <c r="J41" s="111"/>
      <c r="K41" s="111"/>
      <c r="L41" s="111"/>
      <c r="M41" s="111"/>
      <c r="N41" s="111"/>
      <c r="O41" s="111"/>
      <c r="P41" s="111"/>
      <c r="Q41" s="112"/>
    </row>
    <row r="42" spans="1:17" ht="15">
      <c r="A42" s="19">
        <v>1</v>
      </c>
      <c r="B42" s="5" t="s">
        <v>41</v>
      </c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7"/>
    </row>
    <row r="43" spans="1:17" ht="15">
      <c r="A43" s="19"/>
      <c r="B43" s="5" t="s">
        <v>144</v>
      </c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7"/>
    </row>
    <row r="44" spans="1:17" ht="15">
      <c r="A44" s="19">
        <v>2</v>
      </c>
      <c r="B44" s="5" t="s">
        <v>43</v>
      </c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7"/>
    </row>
    <row r="45" spans="1:17" ht="15">
      <c r="A45" s="19"/>
      <c r="B45" s="5" t="s">
        <v>144</v>
      </c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7"/>
    </row>
    <row r="46" spans="1:17" ht="15">
      <c r="A46" s="19" t="s">
        <v>42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</row>
    <row r="47" spans="1:17" ht="15.75" customHeight="1">
      <c r="A47" s="532" t="s">
        <v>101</v>
      </c>
      <c r="B47" s="533"/>
      <c r="C47" s="12"/>
      <c r="D47" s="12"/>
      <c r="E47" s="12"/>
      <c r="F47" s="12"/>
      <c r="G47" s="12"/>
      <c r="H47" s="12"/>
      <c r="I47" s="12"/>
      <c r="J47" s="111"/>
      <c r="K47" s="111"/>
      <c r="L47" s="111"/>
      <c r="M47" s="111"/>
      <c r="N47" s="111"/>
      <c r="O47" s="111"/>
      <c r="P47" s="111"/>
      <c r="Q47" s="112"/>
    </row>
    <row r="48" spans="1:17" ht="30.75">
      <c r="A48" s="114"/>
      <c r="B48" s="113" t="s">
        <v>131</v>
      </c>
      <c r="C48" s="12"/>
      <c r="D48" s="12"/>
      <c r="E48" s="12"/>
      <c r="F48" s="12"/>
      <c r="G48" s="12"/>
      <c r="H48" s="12"/>
      <c r="I48" s="12"/>
      <c r="J48" s="111"/>
      <c r="K48" s="111"/>
      <c r="L48" s="111"/>
      <c r="M48" s="111"/>
      <c r="N48" s="111"/>
      <c r="O48" s="111"/>
      <c r="P48" s="111"/>
      <c r="Q48" s="112"/>
    </row>
    <row r="49" spans="1:17" ht="15">
      <c r="A49" s="110">
        <v>1</v>
      </c>
      <c r="B49" s="12" t="s">
        <v>41</v>
      </c>
      <c r="C49" s="12"/>
      <c r="D49" s="12"/>
      <c r="E49" s="12"/>
      <c r="F49" s="12"/>
      <c r="G49" s="12"/>
      <c r="H49" s="12"/>
      <c r="I49" s="12"/>
      <c r="J49" s="111"/>
      <c r="K49" s="111"/>
      <c r="L49" s="111"/>
      <c r="M49" s="111"/>
      <c r="N49" s="111"/>
      <c r="O49" s="111"/>
      <c r="P49" s="111"/>
      <c r="Q49" s="112"/>
    </row>
    <row r="50" spans="1:17" ht="15">
      <c r="A50" s="110">
        <v>2</v>
      </c>
      <c r="B50" s="12" t="s">
        <v>43</v>
      </c>
      <c r="C50" s="12"/>
      <c r="D50" s="12"/>
      <c r="E50" s="12"/>
      <c r="F50" s="12"/>
      <c r="G50" s="12"/>
      <c r="H50" s="12"/>
      <c r="I50" s="12"/>
      <c r="J50" s="111"/>
      <c r="K50" s="111"/>
      <c r="L50" s="111"/>
      <c r="M50" s="111"/>
      <c r="N50" s="111"/>
      <c r="O50" s="111"/>
      <c r="P50" s="111"/>
      <c r="Q50" s="112"/>
    </row>
    <row r="51" spans="1:17" ht="15.75" thickBot="1">
      <c r="A51" s="105" t="s">
        <v>42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7"/>
    </row>
    <row r="52" spans="1:17" ht="15">
      <c r="A52" s="29"/>
      <c r="B52" s="13"/>
      <c r="C52" s="13"/>
      <c r="D52" s="37"/>
      <c r="E52" s="37"/>
      <c r="F52" s="37"/>
      <c r="G52" s="37"/>
      <c r="H52" s="37"/>
      <c r="I52" s="37"/>
      <c r="J52" s="13"/>
      <c r="K52" s="13"/>
      <c r="L52" s="13"/>
      <c r="M52" s="13"/>
      <c r="N52" s="29"/>
      <c r="O52" s="29"/>
      <c r="P52" s="29"/>
      <c r="Q52" s="29"/>
    </row>
    <row r="53" spans="1:2" ht="15">
      <c r="A53" s="14"/>
      <c r="B53" s="1" t="s">
        <v>109</v>
      </c>
    </row>
    <row r="54" spans="1:2" ht="15">
      <c r="A54" s="21"/>
      <c r="B54" s="1" t="s">
        <v>367</v>
      </c>
    </row>
    <row r="55" spans="1:2" ht="15">
      <c r="A55" s="21"/>
      <c r="B55" s="37" t="s">
        <v>368</v>
      </c>
    </row>
    <row r="56" spans="2:17" ht="15">
      <c r="B56" s="525" t="s">
        <v>304</v>
      </c>
      <c r="C56" s="525"/>
      <c r="D56" s="525"/>
      <c r="E56" s="525"/>
      <c r="F56" s="525"/>
      <c r="G56" s="525"/>
      <c r="H56" s="525"/>
      <c r="O56" s="24"/>
      <c r="Q56" s="25"/>
    </row>
    <row r="57" spans="2:17" ht="15">
      <c r="B57" s="247"/>
      <c r="C57" s="247"/>
      <c r="D57" s="247"/>
      <c r="E57" s="247"/>
      <c r="F57" s="247"/>
      <c r="G57" s="247"/>
      <c r="H57" s="247"/>
      <c r="O57" s="24"/>
      <c r="Q57" s="25"/>
    </row>
    <row r="58" spans="1:8" ht="15">
      <c r="A58" s="21"/>
      <c r="B58" s="525" t="s">
        <v>309</v>
      </c>
      <c r="C58" s="525"/>
      <c r="D58" s="525"/>
      <c r="E58" s="525"/>
      <c r="F58" s="525"/>
      <c r="G58" s="525"/>
      <c r="H58" s="525"/>
    </row>
    <row r="59" spans="1:8" ht="15.75" customHeight="1">
      <c r="A59" s="21"/>
      <c r="B59" s="525"/>
      <c r="C59" s="525"/>
      <c r="D59" s="525"/>
      <c r="E59" s="525"/>
      <c r="F59" s="525"/>
      <c r="G59" s="525"/>
      <c r="H59" s="525"/>
    </row>
    <row r="60" ht="15">
      <c r="A60" s="21"/>
    </row>
    <row r="61" ht="15">
      <c r="A61" s="21"/>
    </row>
    <row r="62" spans="4:17" ht="33.75" customHeight="1">
      <c r="D62" s="1"/>
      <c r="E62" s="1"/>
      <c r="F62" s="1"/>
      <c r="G62" s="1"/>
      <c r="H62" s="1"/>
      <c r="O62" s="24"/>
      <c r="Q62" s="25"/>
    </row>
    <row r="63" spans="1:17" ht="15">
      <c r="A63" s="18"/>
      <c r="Q63" s="16"/>
    </row>
  </sheetData>
  <sheetProtection/>
  <mergeCells count="16">
    <mergeCell ref="A6:Q6"/>
    <mergeCell ref="B59:H59"/>
    <mergeCell ref="A15:A17"/>
    <mergeCell ref="B15:B17"/>
    <mergeCell ref="D15:D16"/>
    <mergeCell ref="H15:H16"/>
    <mergeCell ref="C15:C16"/>
    <mergeCell ref="B56:H56"/>
    <mergeCell ref="A47:B47"/>
    <mergeCell ref="B58:H58"/>
    <mergeCell ref="N15:Q15"/>
    <mergeCell ref="J15:M15"/>
    <mergeCell ref="E15:E17"/>
    <mergeCell ref="F15:F17"/>
    <mergeCell ref="G15:G16"/>
    <mergeCell ref="I15:I16"/>
  </mergeCells>
  <printOptions/>
  <pageMargins left="0.8" right="0.75" top="1" bottom="1" header="0.5" footer="0.5"/>
  <pageSetup fitToHeight="1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F54"/>
  <sheetViews>
    <sheetView view="pageBreakPreview" zoomScale="80" zoomScaleSheetLayoutView="80" zoomScalePageLayoutView="0" workbookViewId="0" topLeftCell="A1">
      <selection activeCell="F2" sqref="F2"/>
    </sheetView>
  </sheetViews>
  <sheetFormatPr defaultColWidth="9.00390625" defaultRowHeight="15.75"/>
  <cols>
    <col min="1" max="1" width="9.00390625" style="1" customWidth="1"/>
    <col min="2" max="2" width="44.00390625" style="1" bestFit="1" customWidth="1"/>
    <col min="3" max="6" width="9.00390625" style="1" customWidth="1"/>
    <col min="7" max="7" width="9.625" style="1" customWidth="1"/>
    <col min="8" max="16384" width="9.00390625" style="1" customWidth="1"/>
  </cols>
  <sheetData>
    <row r="2" ht="15">
      <c r="F2" s="4" t="s">
        <v>415</v>
      </c>
    </row>
    <row r="3" ht="15">
      <c r="F3" s="4" t="s">
        <v>293</v>
      </c>
    </row>
    <row r="4" ht="15">
      <c r="F4" s="4" t="s">
        <v>323</v>
      </c>
    </row>
    <row r="6" spans="1:6" s="102" customFormat="1" ht="30" customHeight="1">
      <c r="A6" s="622" t="s">
        <v>317</v>
      </c>
      <c r="B6" s="622"/>
      <c r="C6" s="622"/>
      <c r="D6" s="622"/>
      <c r="E6" s="622"/>
      <c r="F6" s="622"/>
    </row>
    <row r="7" spans="1:6" s="102" customFormat="1" ht="30" customHeight="1">
      <c r="A7" s="307"/>
      <c r="B7" s="307"/>
      <c r="C7" s="307"/>
      <c r="D7" s="307"/>
      <c r="E7" s="307"/>
      <c r="F7" s="307"/>
    </row>
    <row r="8" ht="15">
      <c r="F8" s="4" t="s">
        <v>294</v>
      </c>
    </row>
    <row r="9" ht="15">
      <c r="F9" s="4" t="s">
        <v>295</v>
      </c>
    </row>
    <row r="10" ht="15">
      <c r="F10" s="4"/>
    </row>
    <row r="11" ht="30.75">
      <c r="F11" s="250" t="s">
        <v>296</v>
      </c>
    </row>
    <row r="12" ht="15">
      <c r="F12" s="4" t="s">
        <v>297</v>
      </c>
    </row>
    <row r="13" ht="15">
      <c r="F13" s="4" t="s">
        <v>298</v>
      </c>
    </row>
    <row r="14" ht="15.75" thickBot="1">
      <c r="A14" s="16"/>
    </row>
    <row r="15" spans="1:6" ht="48" customHeight="1" thickBot="1">
      <c r="A15" s="40" t="s">
        <v>16</v>
      </c>
      <c r="B15" s="42" t="s">
        <v>17</v>
      </c>
      <c r="C15" s="41" t="s">
        <v>310</v>
      </c>
      <c r="D15" s="3" t="s">
        <v>311</v>
      </c>
      <c r="E15" s="44" t="s">
        <v>312</v>
      </c>
      <c r="F15" s="40" t="s">
        <v>47</v>
      </c>
    </row>
    <row r="16" spans="1:6" ht="15">
      <c r="A16" s="47">
        <v>1</v>
      </c>
      <c r="B16" s="43" t="s">
        <v>27</v>
      </c>
      <c r="C16" s="19"/>
      <c r="D16" s="6"/>
      <c r="E16" s="45"/>
      <c r="F16" s="47"/>
    </row>
    <row r="17" spans="1:6" ht="15">
      <c r="A17" s="269" t="s">
        <v>3</v>
      </c>
      <c r="B17" s="43" t="s">
        <v>28</v>
      </c>
      <c r="C17" s="17"/>
      <c r="D17" s="10"/>
      <c r="E17" s="46"/>
      <c r="F17" s="48"/>
    </row>
    <row r="18" spans="1:6" ht="15">
      <c r="A18" s="269" t="s">
        <v>29</v>
      </c>
      <c r="B18" s="43" t="s">
        <v>52</v>
      </c>
      <c r="C18" s="17"/>
      <c r="D18" s="10"/>
      <c r="E18" s="46"/>
      <c r="F18" s="48"/>
    </row>
    <row r="19" spans="1:6" ht="15">
      <c r="A19" s="269" t="s">
        <v>45</v>
      </c>
      <c r="B19" s="43" t="s">
        <v>53</v>
      </c>
      <c r="C19" s="17"/>
      <c r="D19" s="10"/>
      <c r="E19" s="46"/>
      <c r="F19" s="48"/>
    </row>
    <row r="20" spans="1:6" ht="30.75">
      <c r="A20" s="269" t="s">
        <v>49</v>
      </c>
      <c r="B20" s="43" t="s">
        <v>111</v>
      </c>
      <c r="C20" s="17"/>
      <c r="D20" s="10"/>
      <c r="E20" s="46"/>
      <c r="F20" s="48"/>
    </row>
    <row r="21" spans="1:6" ht="30.75">
      <c r="A21" s="269" t="s">
        <v>50</v>
      </c>
      <c r="B21" s="43" t="s">
        <v>112</v>
      </c>
      <c r="C21" s="17"/>
      <c r="D21" s="10"/>
      <c r="E21" s="46"/>
      <c r="F21" s="48"/>
    </row>
    <row r="22" spans="1:6" ht="30.75">
      <c r="A22" s="269" t="s">
        <v>51</v>
      </c>
      <c r="B22" s="43" t="s">
        <v>113</v>
      </c>
      <c r="C22" s="17"/>
      <c r="D22" s="10"/>
      <c r="E22" s="46"/>
      <c r="F22" s="48"/>
    </row>
    <row r="23" spans="1:6" ht="15">
      <c r="A23" s="269" t="s">
        <v>345</v>
      </c>
      <c r="B23" s="43" t="s">
        <v>330</v>
      </c>
      <c r="C23" s="17"/>
      <c r="D23" s="10"/>
      <c r="E23" s="46"/>
      <c r="F23" s="48"/>
    </row>
    <row r="24" spans="1:6" ht="15">
      <c r="A24" s="269" t="s">
        <v>4</v>
      </c>
      <c r="B24" s="43" t="s">
        <v>30</v>
      </c>
      <c r="C24" s="17"/>
      <c r="D24" s="10"/>
      <c r="E24" s="46"/>
      <c r="F24" s="48"/>
    </row>
    <row r="25" spans="1:6" ht="15">
      <c r="A25" s="269" t="s">
        <v>331</v>
      </c>
      <c r="B25" s="43" t="s">
        <v>334</v>
      </c>
      <c r="C25" s="17"/>
      <c r="D25" s="10"/>
      <c r="E25" s="46"/>
      <c r="F25" s="48"/>
    </row>
    <row r="26" spans="1:6" ht="15">
      <c r="A26" s="269" t="s">
        <v>332</v>
      </c>
      <c r="B26" s="43" t="s">
        <v>335</v>
      </c>
      <c r="C26" s="17"/>
      <c r="D26" s="10"/>
      <c r="E26" s="46"/>
      <c r="F26" s="48"/>
    </row>
    <row r="27" spans="1:6" ht="15">
      <c r="A27" s="269" t="s">
        <v>333</v>
      </c>
      <c r="B27" s="43" t="s">
        <v>336</v>
      </c>
      <c r="C27" s="17"/>
      <c r="D27" s="10"/>
      <c r="E27" s="46"/>
      <c r="F27" s="48"/>
    </row>
    <row r="28" spans="1:6" ht="15">
      <c r="A28" s="269" t="s">
        <v>15</v>
      </c>
      <c r="B28" s="43" t="s">
        <v>31</v>
      </c>
      <c r="C28" s="17"/>
      <c r="D28" s="10"/>
      <c r="E28" s="46"/>
      <c r="F28" s="48"/>
    </row>
    <row r="29" spans="1:6" ht="15">
      <c r="A29" s="269" t="s">
        <v>32</v>
      </c>
      <c r="B29" s="43" t="s">
        <v>33</v>
      </c>
      <c r="C29" s="17"/>
      <c r="D29" s="10"/>
      <c r="E29" s="46"/>
      <c r="F29" s="48"/>
    </row>
    <row r="30" spans="1:6" ht="15">
      <c r="A30" s="269" t="s">
        <v>34</v>
      </c>
      <c r="B30" s="43" t="s">
        <v>114</v>
      </c>
      <c r="C30" s="17"/>
      <c r="D30" s="10"/>
      <c r="E30" s="46"/>
      <c r="F30" s="48"/>
    </row>
    <row r="31" spans="1:6" ht="15">
      <c r="A31" s="269" t="s">
        <v>211</v>
      </c>
      <c r="B31" s="43" t="s">
        <v>342</v>
      </c>
      <c r="C31" s="17"/>
      <c r="D31" s="10"/>
      <c r="E31" s="46"/>
      <c r="F31" s="48"/>
    </row>
    <row r="32" spans="1:6" ht="15">
      <c r="A32" s="269" t="s">
        <v>5</v>
      </c>
      <c r="B32" s="43" t="s">
        <v>115</v>
      </c>
      <c r="C32" s="17"/>
      <c r="D32" s="10"/>
      <c r="E32" s="46"/>
      <c r="F32" s="48"/>
    </row>
    <row r="33" spans="1:6" ht="15">
      <c r="A33" s="269" t="s">
        <v>6</v>
      </c>
      <c r="B33" s="43" t="s">
        <v>120</v>
      </c>
      <c r="C33" s="17"/>
      <c r="D33" s="10"/>
      <c r="E33" s="46"/>
      <c r="F33" s="48"/>
    </row>
    <row r="34" spans="1:6" ht="15">
      <c r="A34" s="269" t="s">
        <v>7</v>
      </c>
      <c r="B34" s="43" t="s">
        <v>116</v>
      </c>
      <c r="C34" s="17"/>
      <c r="D34" s="10"/>
      <c r="E34" s="46"/>
      <c r="F34" s="48"/>
    </row>
    <row r="35" spans="1:6" ht="15">
      <c r="A35" s="270" t="s">
        <v>8</v>
      </c>
      <c r="B35" s="43" t="s">
        <v>117</v>
      </c>
      <c r="C35" s="17"/>
      <c r="D35" s="10"/>
      <c r="E35" s="46"/>
      <c r="F35" s="48"/>
    </row>
    <row r="36" spans="1:6" ht="15">
      <c r="A36" s="270" t="s">
        <v>9</v>
      </c>
      <c r="B36" s="43" t="s">
        <v>35</v>
      </c>
      <c r="C36" s="17"/>
      <c r="D36" s="10"/>
      <c r="E36" s="46"/>
      <c r="F36" s="48"/>
    </row>
    <row r="37" spans="1:6" ht="15">
      <c r="A37" s="269" t="s">
        <v>55</v>
      </c>
      <c r="B37" s="43" t="s">
        <v>48</v>
      </c>
      <c r="C37" s="17"/>
      <c r="D37" s="10"/>
      <c r="E37" s="46"/>
      <c r="F37" s="48"/>
    </row>
    <row r="38" spans="1:6" ht="15">
      <c r="A38" s="271" t="s">
        <v>106</v>
      </c>
      <c r="B38" s="257" t="s">
        <v>338</v>
      </c>
      <c r="C38" s="258"/>
      <c r="D38" s="259"/>
      <c r="E38" s="260"/>
      <c r="F38" s="261"/>
    </row>
    <row r="39" spans="1:6" ht="15.75" thickBot="1">
      <c r="A39" s="271" t="s">
        <v>337</v>
      </c>
      <c r="B39" s="257" t="s">
        <v>36</v>
      </c>
      <c r="C39" s="258"/>
      <c r="D39" s="259"/>
      <c r="E39" s="260"/>
      <c r="F39" s="261"/>
    </row>
    <row r="40" spans="1:6" ht="16.5" customHeight="1">
      <c r="A40" s="128"/>
      <c r="B40" s="129" t="s">
        <v>26</v>
      </c>
      <c r="C40" s="262"/>
      <c r="D40" s="262"/>
      <c r="E40" s="262"/>
      <c r="F40" s="263"/>
    </row>
    <row r="41" spans="1:6" ht="16.5" customHeight="1">
      <c r="A41" s="9"/>
      <c r="B41" s="5" t="s">
        <v>325</v>
      </c>
      <c r="C41" s="10"/>
      <c r="D41" s="10"/>
      <c r="E41" s="10"/>
      <c r="F41" s="11"/>
    </row>
    <row r="42" spans="1:6" ht="16.5" customHeight="1">
      <c r="A42" s="9"/>
      <c r="B42" s="264" t="s">
        <v>326</v>
      </c>
      <c r="C42" s="10"/>
      <c r="D42" s="10"/>
      <c r="E42" s="10"/>
      <c r="F42" s="11"/>
    </row>
    <row r="43" spans="1:6" ht="16.5" customHeight="1" thickBot="1">
      <c r="A43" s="130"/>
      <c r="B43" s="265" t="s">
        <v>327</v>
      </c>
      <c r="C43" s="34"/>
      <c r="D43" s="34"/>
      <c r="E43" s="34"/>
      <c r="F43" s="35"/>
    </row>
    <row r="44" spans="1:6" ht="15">
      <c r="A44" s="37"/>
      <c r="B44" s="116"/>
      <c r="C44" s="37"/>
      <c r="D44" s="37"/>
      <c r="E44" s="37"/>
      <c r="F44" s="37"/>
    </row>
    <row r="45" spans="1:6" ht="30" customHeight="1">
      <c r="A45" s="628" t="s">
        <v>110</v>
      </c>
      <c r="B45" s="628"/>
      <c r="C45" s="628"/>
      <c r="D45" s="628"/>
      <c r="E45" s="628"/>
      <c r="F45" s="628"/>
    </row>
    <row r="46" spans="1:6" ht="30" customHeight="1">
      <c r="A46" s="628" t="s">
        <v>369</v>
      </c>
      <c r="B46" s="628"/>
      <c r="C46" s="628"/>
      <c r="D46" s="628"/>
      <c r="E46" s="628"/>
      <c r="F46" s="628"/>
    </row>
    <row r="47" spans="1:2" ht="15">
      <c r="A47" s="14"/>
      <c r="B47" s="13"/>
    </row>
    <row r="48" ht="15">
      <c r="A48" s="14"/>
    </row>
    <row r="49" ht="15">
      <c r="A49" s="14"/>
    </row>
    <row r="50" spans="1:6" ht="15">
      <c r="A50" s="29"/>
      <c r="B50" s="29"/>
      <c r="C50" s="29"/>
      <c r="D50" s="29"/>
      <c r="E50" s="29"/>
      <c r="F50" s="29"/>
    </row>
    <row r="51" ht="15">
      <c r="A51" s="14"/>
    </row>
    <row r="52" spans="1:6" ht="15">
      <c r="A52" s="21"/>
      <c r="C52" s="23"/>
      <c r="D52" s="23"/>
      <c r="F52" s="22"/>
    </row>
    <row r="53" spans="3:4" ht="15">
      <c r="C53" s="24"/>
      <c r="D53" s="24"/>
    </row>
    <row r="54" spans="1:4" ht="15">
      <c r="A54" s="18"/>
      <c r="D54" s="16"/>
    </row>
  </sheetData>
  <sheetProtection/>
  <mergeCells count="3">
    <mergeCell ref="A45:F45"/>
    <mergeCell ref="A6:F6"/>
    <mergeCell ref="A46:F46"/>
  </mergeCells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0" zoomScaleNormal="80" zoomScalePageLayoutView="0" workbookViewId="0" topLeftCell="A1">
      <selection activeCell="C6" sqref="C6"/>
    </sheetView>
  </sheetViews>
  <sheetFormatPr defaultColWidth="9.00390625" defaultRowHeight="15.75"/>
  <cols>
    <col min="1" max="1" width="44.125" style="1" customWidth="1"/>
    <col min="2" max="6" width="8.50390625" style="1" customWidth="1"/>
    <col min="7" max="7" width="9.75390625" style="1" customWidth="1"/>
    <col min="8" max="16384" width="9.00390625" style="1" customWidth="1"/>
  </cols>
  <sheetData>
    <row r="1" ht="16.5" customHeight="1">
      <c r="G1" s="300" t="s">
        <v>517</v>
      </c>
    </row>
    <row r="2" ht="16.5" customHeight="1">
      <c r="G2" s="300" t="s">
        <v>293</v>
      </c>
    </row>
    <row r="3" ht="16.5" customHeight="1">
      <c r="G3" s="300" t="s">
        <v>323</v>
      </c>
    </row>
    <row r="4" ht="16.5" customHeight="1">
      <c r="G4" s="300"/>
    </row>
    <row r="5" spans="1:7" ht="48.75" customHeight="1">
      <c r="A5" s="629" t="s">
        <v>542</v>
      </c>
      <c r="B5" s="629"/>
      <c r="C5" s="629"/>
      <c r="D5" s="630"/>
      <c r="E5" s="630"/>
      <c r="F5" s="630"/>
      <c r="G5" s="630"/>
    </row>
    <row r="6" spans="1:7" ht="16.5" customHeight="1">
      <c r="A6" s="321"/>
      <c r="B6" s="321"/>
      <c r="C6" s="321"/>
      <c r="D6" s="306"/>
      <c r="E6" s="306"/>
      <c r="F6" s="306"/>
      <c r="G6" s="306"/>
    </row>
    <row r="7" spans="1:7" ht="16.5" customHeight="1">
      <c r="A7" s="321"/>
      <c r="B7" s="321"/>
      <c r="C7" s="321"/>
      <c r="D7" s="306"/>
      <c r="E7" s="306"/>
      <c r="F7" s="306"/>
      <c r="G7" s="4" t="s">
        <v>294</v>
      </c>
    </row>
    <row r="8" spans="1:7" ht="16.5" customHeight="1">
      <c r="A8" s="321"/>
      <c r="B8" s="321"/>
      <c r="C8" s="321"/>
      <c r="D8" s="306"/>
      <c r="E8" s="306"/>
      <c r="F8" s="306"/>
      <c r="G8" s="4" t="s">
        <v>295</v>
      </c>
    </row>
    <row r="9" spans="1:7" ht="16.5" customHeight="1">
      <c r="A9" s="321"/>
      <c r="B9" s="321"/>
      <c r="C9" s="321"/>
      <c r="D9" s="306"/>
      <c r="E9" s="306"/>
      <c r="F9" s="306"/>
      <c r="G9" s="4"/>
    </row>
    <row r="10" spans="1:7" ht="16.5" customHeight="1">
      <c r="A10" s="321"/>
      <c r="B10" s="321"/>
      <c r="C10" s="321"/>
      <c r="D10" s="306"/>
      <c r="E10" s="306"/>
      <c r="F10" s="306"/>
      <c r="G10" s="250" t="s">
        <v>296</v>
      </c>
    </row>
    <row r="11" spans="1:7" ht="16.5" customHeight="1">
      <c r="A11" s="321"/>
      <c r="B11" s="321"/>
      <c r="C11" s="321"/>
      <c r="D11" s="306"/>
      <c r="E11" s="306"/>
      <c r="F11" s="306"/>
      <c r="G11" s="4" t="s">
        <v>297</v>
      </c>
    </row>
    <row r="12" spans="1:7" ht="16.5" customHeight="1">
      <c r="A12" s="321"/>
      <c r="B12" s="321"/>
      <c r="C12" s="321"/>
      <c r="D12" s="306"/>
      <c r="E12" s="306"/>
      <c r="F12" s="306"/>
      <c r="G12" s="4" t="s">
        <v>298</v>
      </c>
    </row>
    <row r="14" spans="1:7" ht="15">
      <c r="A14" s="177"/>
      <c r="B14" s="406" t="s">
        <v>422</v>
      </c>
      <c r="C14" s="406" t="s">
        <v>423</v>
      </c>
      <c r="D14" s="407" t="s">
        <v>424</v>
      </c>
      <c r="E14" s="407" t="s">
        <v>480</v>
      </c>
      <c r="F14" s="407">
        <v>2020</v>
      </c>
      <c r="G14" s="408" t="s">
        <v>47</v>
      </c>
    </row>
    <row r="15" spans="1:7" ht="15">
      <c r="A15" s="177" t="s">
        <v>355</v>
      </c>
      <c r="B15" s="177"/>
      <c r="C15" s="177"/>
      <c r="D15" s="409"/>
      <c r="E15" s="409"/>
      <c r="F15" s="409"/>
      <c r="G15" s="408"/>
    </row>
    <row r="16" spans="1:7" ht="15">
      <c r="A16" s="410" t="s">
        <v>481</v>
      </c>
      <c r="B16" s="410"/>
      <c r="C16" s="410"/>
      <c r="D16" s="409"/>
      <c r="E16" s="409"/>
      <c r="F16" s="409"/>
      <c r="G16" s="408"/>
    </row>
    <row r="17" spans="1:7" ht="15">
      <c r="A17" s="410" t="s">
        <v>482</v>
      </c>
      <c r="B17" s="410"/>
      <c r="C17" s="410"/>
      <c r="D17" s="409"/>
      <c r="E17" s="409"/>
      <c r="F17" s="409"/>
      <c r="G17" s="408"/>
    </row>
    <row r="18" spans="1:7" ht="15">
      <c r="A18" s="410" t="s">
        <v>483</v>
      </c>
      <c r="B18" s="410"/>
      <c r="C18" s="410"/>
      <c r="D18" s="409"/>
      <c r="E18" s="409"/>
      <c r="F18" s="409"/>
      <c r="G18" s="408"/>
    </row>
    <row r="19" spans="1:7" ht="15">
      <c r="A19" s="410" t="s">
        <v>484</v>
      </c>
      <c r="B19" s="410"/>
      <c r="C19" s="410"/>
      <c r="D19" s="409"/>
      <c r="E19" s="409"/>
      <c r="F19" s="409"/>
      <c r="G19" s="408"/>
    </row>
    <row r="20" spans="1:7" ht="15">
      <c r="A20" s="410" t="s">
        <v>485</v>
      </c>
      <c r="B20" s="410"/>
      <c r="C20" s="410"/>
      <c r="D20" s="409"/>
      <c r="E20" s="409"/>
      <c r="F20" s="409"/>
      <c r="G20" s="408"/>
    </row>
    <row r="21" spans="1:7" ht="15">
      <c r="A21" s="177" t="s">
        <v>486</v>
      </c>
      <c r="B21" s="177"/>
      <c r="C21" s="177"/>
      <c r="D21" s="409"/>
      <c r="E21" s="409"/>
      <c r="F21" s="409"/>
      <c r="G21" s="408"/>
    </row>
    <row r="22" spans="1:7" ht="15">
      <c r="A22" s="411" t="s">
        <v>487</v>
      </c>
      <c r="B22" s="411"/>
      <c r="C22" s="411"/>
      <c r="D22" s="409"/>
      <c r="E22" s="409"/>
      <c r="F22" s="409"/>
      <c r="G22" s="408"/>
    </row>
    <row r="23" spans="1:7" ht="15">
      <c r="A23" s="410" t="s">
        <v>481</v>
      </c>
      <c r="B23" s="410"/>
      <c r="C23" s="410"/>
      <c r="D23" s="409"/>
      <c r="E23" s="409"/>
      <c r="F23" s="409"/>
      <c r="G23" s="408"/>
    </row>
    <row r="24" spans="1:7" ht="15">
      <c r="A24" s="410" t="s">
        <v>482</v>
      </c>
      <c r="B24" s="410"/>
      <c r="C24" s="410"/>
      <c r="D24" s="409"/>
      <c r="E24" s="409"/>
      <c r="F24" s="409"/>
      <c r="G24" s="408"/>
    </row>
    <row r="25" spans="1:7" ht="15">
      <c r="A25" s="410" t="s">
        <v>483</v>
      </c>
      <c r="B25" s="410"/>
      <c r="C25" s="410"/>
      <c r="D25" s="409"/>
      <c r="E25" s="409"/>
      <c r="F25" s="409"/>
      <c r="G25" s="408"/>
    </row>
    <row r="26" spans="1:7" ht="15">
      <c r="A26" s="410" t="s">
        <v>484</v>
      </c>
      <c r="B26" s="410"/>
      <c r="C26" s="410"/>
      <c r="D26" s="409"/>
      <c r="E26" s="409"/>
      <c r="F26" s="409"/>
      <c r="G26" s="408"/>
    </row>
    <row r="27" spans="1:7" ht="15">
      <c r="A27" s="410" t="s">
        <v>485</v>
      </c>
      <c r="B27" s="410"/>
      <c r="C27" s="410"/>
      <c r="D27" s="409"/>
      <c r="E27" s="409"/>
      <c r="F27" s="409"/>
      <c r="G27" s="408"/>
    </row>
    <row r="28" spans="1:7" ht="15">
      <c r="A28" s="411" t="s">
        <v>488</v>
      </c>
      <c r="B28" s="411"/>
      <c r="C28" s="411"/>
      <c r="D28" s="409"/>
      <c r="E28" s="409"/>
      <c r="F28" s="409"/>
      <c r="G28" s="408"/>
    </row>
    <row r="29" spans="1:7" ht="15">
      <c r="A29" s="177" t="s">
        <v>489</v>
      </c>
      <c r="B29" s="177"/>
      <c r="C29" s="177"/>
      <c r="D29" s="409"/>
      <c r="E29" s="409"/>
      <c r="F29" s="409"/>
      <c r="G29" s="408"/>
    </row>
    <row r="30" spans="1:7" ht="15">
      <c r="A30" s="177" t="s">
        <v>490</v>
      </c>
      <c r="B30" s="177"/>
      <c r="C30" s="177"/>
      <c r="D30" s="409"/>
      <c r="E30" s="409"/>
      <c r="F30" s="409"/>
      <c r="G30" s="408"/>
    </row>
    <row r="31" spans="1:7" ht="15">
      <c r="A31" s="177" t="s">
        <v>465</v>
      </c>
      <c r="B31" s="177"/>
      <c r="C31" s="177"/>
      <c r="D31" s="409"/>
      <c r="E31" s="409"/>
      <c r="F31" s="409"/>
      <c r="G31" s="408"/>
    </row>
    <row r="32" spans="1:7" ht="15">
      <c r="A32" s="177" t="s">
        <v>85</v>
      </c>
      <c r="B32" s="177"/>
      <c r="C32" s="177"/>
      <c r="D32" s="409"/>
      <c r="E32" s="409"/>
      <c r="F32" s="409"/>
      <c r="G32" s="408"/>
    </row>
    <row r="33" spans="1:7" ht="15">
      <c r="A33" s="177" t="s">
        <v>491</v>
      </c>
      <c r="B33" s="177"/>
      <c r="C33" s="177"/>
      <c r="D33" s="409"/>
      <c r="E33" s="409"/>
      <c r="F33" s="409"/>
      <c r="G33" s="408"/>
    </row>
    <row r="34" spans="1:7" ht="15">
      <c r="A34" s="177" t="s">
        <v>492</v>
      </c>
      <c r="B34" s="177"/>
      <c r="C34" s="177"/>
      <c r="D34" s="409"/>
      <c r="E34" s="409"/>
      <c r="F34" s="409"/>
      <c r="G34" s="408"/>
    </row>
    <row r="35" spans="1:7" ht="15">
      <c r="A35" s="177"/>
      <c r="B35" s="177"/>
      <c r="C35" s="177"/>
      <c r="D35" s="412"/>
      <c r="E35" s="412"/>
      <c r="F35" s="412"/>
      <c r="G35" s="177"/>
    </row>
    <row r="36" spans="1:7" ht="15">
      <c r="A36" s="177" t="s">
        <v>493</v>
      </c>
      <c r="B36" s="177"/>
      <c r="C36" s="177"/>
      <c r="D36" s="409"/>
      <c r="E36" s="409"/>
      <c r="F36" s="409"/>
      <c r="G36" s="408"/>
    </row>
    <row r="37" spans="1:7" ht="15">
      <c r="A37" s="177" t="s">
        <v>494</v>
      </c>
      <c r="B37" s="177"/>
      <c r="C37" s="177"/>
      <c r="D37" s="409"/>
      <c r="E37" s="409"/>
      <c r="F37" s="409"/>
      <c r="G37" s="408"/>
    </row>
    <row r="38" spans="1:7" ht="15">
      <c r="A38" s="410" t="s">
        <v>481</v>
      </c>
      <c r="B38" s="410"/>
      <c r="C38" s="410"/>
      <c r="D38" s="409"/>
      <c r="E38" s="409"/>
      <c r="F38" s="409"/>
      <c r="G38" s="408"/>
    </row>
    <row r="39" spans="1:7" ht="15">
      <c r="A39" s="410" t="s">
        <v>482</v>
      </c>
      <c r="B39" s="410"/>
      <c r="C39" s="410"/>
      <c r="D39" s="409"/>
      <c r="E39" s="409"/>
      <c r="F39" s="409"/>
      <c r="G39" s="408"/>
    </row>
    <row r="40" spans="1:7" ht="15">
      <c r="A40" s="410" t="s">
        <v>483</v>
      </c>
      <c r="B40" s="410"/>
      <c r="C40" s="410"/>
      <c r="D40" s="409"/>
      <c r="E40" s="409"/>
      <c r="F40" s="409"/>
      <c r="G40" s="408"/>
    </row>
    <row r="41" spans="1:7" ht="15">
      <c r="A41" s="410" t="s">
        <v>484</v>
      </c>
      <c r="B41" s="410"/>
      <c r="C41" s="410"/>
      <c r="D41" s="409"/>
      <c r="E41" s="409"/>
      <c r="F41" s="409"/>
      <c r="G41" s="408"/>
    </row>
    <row r="42" spans="1:7" ht="15">
      <c r="A42" s="410" t="s">
        <v>485</v>
      </c>
      <c r="B42" s="410"/>
      <c r="C42" s="410"/>
      <c r="D42" s="409"/>
      <c r="E42" s="409"/>
      <c r="F42" s="409"/>
      <c r="G42" s="408"/>
    </row>
    <row r="43" spans="1:7" ht="15">
      <c r="A43" s="177" t="s">
        <v>495</v>
      </c>
      <c r="B43" s="177"/>
      <c r="C43" s="177"/>
      <c r="D43" s="409"/>
      <c r="E43" s="409"/>
      <c r="F43" s="409"/>
      <c r="G43" s="408"/>
    </row>
    <row r="44" spans="1:7" ht="15">
      <c r="A44" s="411" t="s">
        <v>496</v>
      </c>
      <c r="B44" s="411"/>
      <c r="C44" s="411"/>
      <c r="D44" s="409"/>
      <c r="E44" s="409"/>
      <c r="F44" s="409"/>
      <c r="G44" s="408"/>
    </row>
    <row r="45" spans="1:7" ht="15">
      <c r="A45" s="410" t="s">
        <v>481</v>
      </c>
      <c r="B45" s="410"/>
      <c r="C45" s="410"/>
      <c r="D45" s="409"/>
      <c r="E45" s="409"/>
      <c r="F45" s="409"/>
      <c r="G45" s="408"/>
    </row>
    <row r="46" spans="1:7" ht="15">
      <c r="A46" s="410" t="s">
        <v>482</v>
      </c>
      <c r="B46" s="410"/>
      <c r="C46" s="410"/>
      <c r="D46" s="409"/>
      <c r="E46" s="409"/>
      <c r="F46" s="409"/>
      <c r="G46" s="408"/>
    </row>
    <row r="47" spans="1:7" ht="15">
      <c r="A47" s="410" t="s">
        <v>483</v>
      </c>
      <c r="B47" s="410"/>
      <c r="C47" s="410"/>
      <c r="D47" s="409"/>
      <c r="E47" s="409"/>
      <c r="F47" s="409"/>
      <c r="G47" s="408"/>
    </row>
    <row r="48" spans="1:7" ht="15">
      <c r="A48" s="410" t="s">
        <v>484</v>
      </c>
      <c r="B48" s="410"/>
      <c r="C48" s="410"/>
      <c r="D48" s="409"/>
      <c r="E48" s="409"/>
      <c r="F48" s="409"/>
      <c r="G48" s="408"/>
    </row>
    <row r="49" spans="1:7" ht="15">
      <c r="A49" s="410" t="s">
        <v>485</v>
      </c>
      <c r="B49" s="410"/>
      <c r="C49" s="410"/>
      <c r="D49" s="409"/>
      <c r="E49" s="409"/>
      <c r="F49" s="409"/>
      <c r="G49" s="408"/>
    </row>
    <row r="50" spans="1:7" ht="15">
      <c r="A50" s="411" t="s">
        <v>497</v>
      </c>
      <c r="B50" s="411"/>
      <c r="C50" s="411"/>
      <c r="D50" s="409"/>
      <c r="E50" s="409"/>
      <c r="F50" s="409"/>
      <c r="G50" s="408"/>
    </row>
    <row r="51" spans="1:7" ht="15">
      <c r="A51" s="411" t="s">
        <v>498</v>
      </c>
      <c r="B51" s="411"/>
      <c r="C51" s="411"/>
      <c r="D51" s="409"/>
      <c r="E51" s="409"/>
      <c r="F51" s="409"/>
      <c r="G51" s="408"/>
    </row>
    <row r="52" spans="1:7" ht="15">
      <c r="A52" s="177" t="s">
        <v>499</v>
      </c>
      <c r="B52" s="177"/>
      <c r="C52" s="177"/>
      <c r="D52" s="409"/>
      <c r="E52" s="409"/>
      <c r="F52" s="409"/>
      <c r="G52" s="408"/>
    </row>
    <row r="53" spans="1:7" ht="15">
      <c r="A53" s="177" t="s">
        <v>500</v>
      </c>
      <c r="B53" s="177"/>
      <c r="C53" s="177"/>
      <c r="D53" s="412"/>
      <c r="E53" s="412"/>
      <c r="F53" s="412"/>
      <c r="G53" s="177"/>
    </row>
    <row r="54" spans="1:7" ht="15">
      <c r="A54" s="177" t="s">
        <v>494</v>
      </c>
      <c r="B54" s="177"/>
      <c r="C54" s="177"/>
      <c r="D54" s="409"/>
      <c r="E54" s="409"/>
      <c r="F54" s="409"/>
      <c r="G54" s="408"/>
    </row>
    <row r="55" spans="1:7" ht="15">
      <c r="A55" s="177" t="s">
        <v>495</v>
      </c>
      <c r="B55" s="177"/>
      <c r="C55" s="177"/>
      <c r="D55" s="409"/>
      <c r="E55" s="409"/>
      <c r="F55" s="409"/>
      <c r="G55" s="408"/>
    </row>
    <row r="56" spans="1:7" ht="15">
      <c r="A56" s="177" t="s">
        <v>501</v>
      </c>
      <c r="B56" s="177"/>
      <c r="C56" s="177"/>
      <c r="D56" s="409"/>
      <c r="E56" s="409"/>
      <c r="F56" s="409"/>
      <c r="G56" s="408"/>
    </row>
    <row r="57" spans="1:7" ht="15">
      <c r="A57" s="177" t="s">
        <v>502</v>
      </c>
      <c r="B57" s="177"/>
      <c r="C57" s="177"/>
      <c r="D57" s="412"/>
      <c r="E57" s="412"/>
      <c r="F57" s="412"/>
      <c r="G57" s="177"/>
    </row>
    <row r="58" spans="1:7" ht="15">
      <c r="A58" s="177" t="s">
        <v>494</v>
      </c>
      <c r="B58" s="177"/>
      <c r="C58" s="177"/>
      <c r="D58" s="412"/>
      <c r="E58" s="412"/>
      <c r="F58" s="412"/>
      <c r="G58" s="177"/>
    </row>
    <row r="59" spans="1:7" ht="15">
      <c r="A59" s="411" t="s">
        <v>503</v>
      </c>
      <c r="B59" s="411"/>
      <c r="C59" s="411"/>
      <c r="D59" s="409"/>
      <c r="E59" s="409"/>
      <c r="F59" s="409"/>
      <c r="G59" s="408"/>
    </row>
    <row r="60" spans="1:7" ht="15">
      <c r="A60" s="411" t="s">
        <v>504</v>
      </c>
      <c r="B60" s="411"/>
      <c r="C60" s="411"/>
      <c r="D60" s="409"/>
      <c r="E60" s="409"/>
      <c r="F60" s="409"/>
      <c r="G60" s="408"/>
    </row>
    <row r="61" spans="1:7" ht="15">
      <c r="A61" s="177" t="s">
        <v>495</v>
      </c>
      <c r="B61" s="177"/>
      <c r="C61" s="177"/>
      <c r="D61" s="409"/>
      <c r="E61" s="409"/>
      <c r="F61" s="409"/>
      <c r="G61" s="408"/>
    </row>
    <row r="62" spans="1:7" ht="15">
      <c r="A62" s="411" t="s">
        <v>505</v>
      </c>
      <c r="B62" s="411"/>
      <c r="C62" s="411"/>
      <c r="D62" s="409"/>
      <c r="E62" s="409"/>
      <c r="F62" s="409"/>
      <c r="G62" s="408"/>
    </row>
    <row r="63" spans="1:7" ht="15">
      <c r="A63" s="177" t="s">
        <v>506</v>
      </c>
      <c r="B63" s="177"/>
      <c r="C63" s="177"/>
      <c r="D63" s="412"/>
      <c r="E63" s="412"/>
      <c r="F63" s="412"/>
      <c r="G63" s="177"/>
    </row>
    <row r="64" spans="1:7" ht="15">
      <c r="A64" s="177" t="s">
        <v>507</v>
      </c>
      <c r="B64" s="177"/>
      <c r="C64" s="177"/>
      <c r="D64" s="412"/>
      <c r="E64" s="412"/>
      <c r="F64" s="412"/>
      <c r="G64" s="177"/>
    </row>
    <row r="65" spans="1:7" ht="15">
      <c r="A65" s="177" t="s">
        <v>508</v>
      </c>
      <c r="B65" s="177"/>
      <c r="C65" s="177"/>
      <c r="D65" s="412"/>
      <c r="E65" s="412"/>
      <c r="F65" s="412"/>
      <c r="G65" s="177"/>
    </row>
    <row r="66" spans="1:7" ht="15">
      <c r="A66" s="413" t="s">
        <v>509</v>
      </c>
      <c r="B66" s="413"/>
      <c r="C66" s="413"/>
      <c r="D66" s="412"/>
      <c r="E66" s="412"/>
      <c r="F66" s="412"/>
      <c r="G66" s="177"/>
    </row>
    <row r="67" spans="1:7" ht="15">
      <c r="A67" s="413" t="s">
        <v>510</v>
      </c>
      <c r="B67" s="413"/>
      <c r="C67" s="413"/>
      <c r="D67" s="412"/>
      <c r="E67" s="412"/>
      <c r="F67" s="412"/>
      <c r="G67" s="177"/>
    </row>
    <row r="68" spans="1:7" ht="15">
      <c r="A68" s="413" t="s">
        <v>511</v>
      </c>
      <c r="B68" s="413"/>
      <c r="C68" s="413"/>
      <c r="D68" s="412"/>
      <c r="E68" s="412"/>
      <c r="F68" s="412"/>
      <c r="G68" s="177"/>
    </row>
    <row r="69" spans="1:7" ht="15">
      <c r="A69" s="413" t="s">
        <v>512</v>
      </c>
      <c r="B69" s="413"/>
      <c r="C69" s="413"/>
      <c r="D69" s="409"/>
      <c r="E69" s="409"/>
      <c r="F69" s="409"/>
      <c r="G69" s="408"/>
    </row>
    <row r="70" spans="1:7" ht="15">
      <c r="A70" s="177" t="s">
        <v>507</v>
      </c>
      <c r="B70" s="177"/>
      <c r="C70" s="177"/>
      <c r="D70" s="412"/>
      <c r="E70" s="412"/>
      <c r="F70" s="412"/>
      <c r="G70" s="177"/>
    </row>
    <row r="71" spans="1:7" ht="15">
      <c r="A71" s="177" t="s">
        <v>513</v>
      </c>
      <c r="B71" s="177"/>
      <c r="C71" s="177"/>
      <c r="D71" s="412"/>
      <c r="E71" s="412"/>
      <c r="F71" s="412"/>
      <c r="G71" s="177"/>
    </row>
    <row r="72" spans="1:7" ht="15">
      <c r="A72" s="413" t="s">
        <v>514</v>
      </c>
      <c r="B72" s="413"/>
      <c r="C72" s="413"/>
      <c r="D72" s="409"/>
      <c r="E72" s="409"/>
      <c r="F72" s="409"/>
      <c r="G72" s="408"/>
    </row>
    <row r="73" spans="1:7" ht="15">
      <c r="A73" s="177" t="s">
        <v>515</v>
      </c>
      <c r="B73" s="177"/>
      <c r="C73" s="177"/>
      <c r="D73" s="412"/>
      <c r="E73" s="412"/>
      <c r="F73" s="412"/>
      <c r="G73" s="177"/>
    </row>
    <row r="74" spans="1:7" ht="15">
      <c r="A74" s="177" t="s">
        <v>516</v>
      </c>
      <c r="B74" s="177"/>
      <c r="C74" s="177"/>
      <c r="D74" s="412"/>
      <c r="E74" s="412"/>
      <c r="F74" s="412"/>
      <c r="G74" s="177"/>
    </row>
  </sheetData>
  <sheetProtection/>
  <mergeCells count="1">
    <mergeCell ref="A5:G5"/>
  </mergeCells>
  <printOptions/>
  <pageMargins left="0.7" right="0.7" top="0.75" bottom="0.75" header="0.3" footer="0.3"/>
  <pageSetup fitToHeight="2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zoomScaleNormal="90" zoomScalePageLayoutView="0" workbookViewId="0" topLeftCell="A70">
      <selection activeCell="B80" sqref="B80:B81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">
      <c r="F1" s="4"/>
    </row>
    <row r="2" ht="15">
      <c r="F2" s="4" t="s">
        <v>414</v>
      </c>
    </row>
    <row r="3" ht="15">
      <c r="F3" s="4" t="s">
        <v>293</v>
      </c>
    </row>
    <row r="4" ht="15">
      <c r="F4" s="4" t="s">
        <v>323</v>
      </c>
    </row>
    <row r="5" ht="15">
      <c r="F5" s="4"/>
    </row>
    <row r="6" spans="1:8" ht="36.75" customHeight="1">
      <c r="A6" s="622" t="s">
        <v>316</v>
      </c>
      <c r="B6" s="622"/>
      <c r="C6" s="622"/>
      <c r="D6" s="622"/>
      <c r="E6" s="622"/>
      <c r="F6" s="622"/>
      <c r="H6" s="4"/>
    </row>
    <row r="7" spans="1:8" ht="36.75" customHeight="1">
      <c r="A7" s="307"/>
      <c r="B7" s="307"/>
      <c r="C7" s="307"/>
      <c r="D7" s="307"/>
      <c r="E7" s="307"/>
      <c r="F7" s="307"/>
      <c r="H7" s="4"/>
    </row>
    <row r="8" ht="15">
      <c r="F8" s="4" t="s">
        <v>294</v>
      </c>
    </row>
    <row r="9" ht="15">
      <c r="F9" s="4" t="s">
        <v>295</v>
      </c>
    </row>
    <row r="10" ht="15">
      <c r="F10" s="4"/>
    </row>
    <row r="11" ht="15">
      <c r="F11" s="250" t="s">
        <v>296</v>
      </c>
    </row>
    <row r="12" ht="15">
      <c r="F12" s="4" t="s">
        <v>297</v>
      </c>
    </row>
    <row r="13" ht="15">
      <c r="F13" s="4" t="s">
        <v>298</v>
      </c>
    </row>
    <row r="14" ht="15">
      <c r="F14" s="4"/>
    </row>
    <row r="15" ht="15.75" thickBot="1">
      <c r="F15" s="4" t="s">
        <v>89</v>
      </c>
    </row>
    <row r="16" spans="1:9" ht="15">
      <c r="A16" s="623" t="s">
        <v>0</v>
      </c>
      <c r="B16" s="632" t="s">
        <v>60</v>
      </c>
      <c r="C16" s="623" t="s">
        <v>321</v>
      </c>
      <c r="D16" s="635"/>
      <c r="E16" s="634" t="s">
        <v>322</v>
      </c>
      <c r="F16" s="635"/>
      <c r="I16" s="38"/>
    </row>
    <row r="17" spans="1:9" ht="15.75" thickBot="1">
      <c r="A17" s="631"/>
      <c r="B17" s="633"/>
      <c r="C17" s="49" t="s">
        <v>24</v>
      </c>
      <c r="D17" s="51" t="s">
        <v>25</v>
      </c>
      <c r="E17" s="211" t="s">
        <v>24</v>
      </c>
      <c r="F17" s="51" t="s">
        <v>25</v>
      </c>
      <c r="I17" s="38"/>
    </row>
    <row r="18" spans="1:9" ht="15.75" thickBot="1">
      <c r="A18" s="135">
        <v>1</v>
      </c>
      <c r="B18" s="137">
        <v>2</v>
      </c>
      <c r="C18" s="138">
        <v>3</v>
      </c>
      <c r="D18" s="136">
        <v>4</v>
      </c>
      <c r="E18" s="212">
        <v>5</v>
      </c>
      <c r="F18" s="136">
        <v>6</v>
      </c>
      <c r="I18" s="38"/>
    </row>
    <row r="19" spans="1:9" ht="15.75" customHeight="1">
      <c r="A19" s="140" t="s">
        <v>44</v>
      </c>
      <c r="B19" s="118" t="s">
        <v>62</v>
      </c>
      <c r="C19" s="57"/>
      <c r="D19" s="59"/>
      <c r="E19" s="213"/>
      <c r="F19" s="207"/>
      <c r="I19" s="38"/>
    </row>
    <row r="20" spans="1:9" ht="15">
      <c r="A20" s="65"/>
      <c r="B20" s="66" t="s">
        <v>71</v>
      </c>
      <c r="C20" s="62"/>
      <c r="D20" s="64"/>
      <c r="E20" s="214"/>
      <c r="F20" s="50"/>
      <c r="I20" s="38"/>
    </row>
    <row r="21" spans="1:9" ht="30.75">
      <c r="A21" s="65" t="s">
        <v>3</v>
      </c>
      <c r="B21" s="66" t="s">
        <v>347</v>
      </c>
      <c r="C21" s="62"/>
      <c r="D21" s="64"/>
      <c r="E21" s="214"/>
      <c r="F21" s="95"/>
      <c r="I21" s="38"/>
    </row>
    <row r="22" spans="1:9" ht="15.75" thickBot="1">
      <c r="A22" s="70" t="s">
        <v>4</v>
      </c>
      <c r="B22" s="71" t="s">
        <v>260</v>
      </c>
      <c r="C22" s="77"/>
      <c r="D22" s="79"/>
      <c r="E22" s="215"/>
      <c r="F22" s="203"/>
      <c r="I22" s="38"/>
    </row>
    <row r="23" spans="1:9" ht="15">
      <c r="A23" s="140" t="s">
        <v>37</v>
      </c>
      <c r="B23" s="118" t="s">
        <v>236</v>
      </c>
      <c r="C23" s="57"/>
      <c r="D23" s="59"/>
      <c r="E23" s="213"/>
      <c r="F23" s="133"/>
      <c r="I23" s="38"/>
    </row>
    <row r="24" spans="1:9" ht="15">
      <c r="A24" s="60" t="s">
        <v>2</v>
      </c>
      <c r="B24" s="61" t="s">
        <v>63</v>
      </c>
      <c r="C24" s="62"/>
      <c r="D24" s="64"/>
      <c r="E24" s="214"/>
      <c r="F24" s="95"/>
      <c r="I24" s="38"/>
    </row>
    <row r="25" spans="1:9" ht="15">
      <c r="A25" s="65"/>
      <c r="B25" s="66" t="s">
        <v>71</v>
      </c>
      <c r="C25" s="67"/>
      <c r="D25" s="69"/>
      <c r="E25" s="216"/>
      <c r="F25" s="50"/>
      <c r="I25" s="38"/>
    </row>
    <row r="26" spans="1:9" ht="15">
      <c r="A26" s="65" t="s">
        <v>3</v>
      </c>
      <c r="B26" s="66" t="s">
        <v>257</v>
      </c>
      <c r="C26" s="67"/>
      <c r="D26" s="69"/>
      <c r="E26" s="216"/>
      <c r="F26" s="95"/>
      <c r="I26" s="38"/>
    </row>
    <row r="27" spans="1:9" ht="15">
      <c r="A27" s="65" t="s">
        <v>4</v>
      </c>
      <c r="B27" s="66" t="s">
        <v>258</v>
      </c>
      <c r="C27" s="67"/>
      <c r="D27" s="69"/>
      <c r="E27" s="216"/>
      <c r="F27" s="95"/>
      <c r="I27" s="38"/>
    </row>
    <row r="28" spans="1:9" ht="15">
      <c r="A28" s="65" t="s">
        <v>15</v>
      </c>
      <c r="B28" s="66" t="s">
        <v>259</v>
      </c>
      <c r="C28" s="67"/>
      <c r="D28" s="69"/>
      <c r="E28" s="216"/>
      <c r="F28" s="95"/>
      <c r="I28" s="38"/>
    </row>
    <row r="29" spans="1:9" ht="15">
      <c r="A29" s="60" t="s">
        <v>5</v>
      </c>
      <c r="B29" s="61" t="s">
        <v>64</v>
      </c>
      <c r="C29" s="62"/>
      <c r="D29" s="64"/>
      <c r="E29" s="214"/>
      <c r="F29" s="95"/>
      <c r="I29" s="38"/>
    </row>
    <row r="30" spans="1:9" ht="15">
      <c r="A30" s="60" t="s">
        <v>65</v>
      </c>
      <c r="B30" s="61" t="s">
        <v>66</v>
      </c>
      <c r="C30" s="62"/>
      <c r="D30" s="64"/>
      <c r="E30" s="214"/>
      <c r="F30" s="50"/>
      <c r="I30" s="38"/>
    </row>
    <row r="31" spans="1:9" ht="15">
      <c r="A31" s="60" t="s">
        <v>67</v>
      </c>
      <c r="B31" s="61" t="s">
        <v>76</v>
      </c>
      <c r="C31" s="62"/>
      <c r="D31" s="64"/>
      <c r="E31" s="214"/>
      <c r="F31" s="50"/>
      <c r="I31" s="38"/>
    </row>
    <row r="32" spans="1:9" ht="15">
      <c r="A32" s="60" t="s">
        <v>75</v>
      </c>
      <c r="B32" s="61" t="s">
        <v>68</v>
      </c>
      <c r="C32" s="62"/>
      <c r="D32" s="64"/>
      <c r="E32" s="214"/>
      <c r="F32" s="95"/>
      <c r="I32" s="38"/>
    </row>
    <row r="33" spans="1:9" ht="15">
      <c r="A33" s="65"/>
      <c r="B33" s="66" t="s">
        <v>71</v>
      </c>
      <c r="C33" s="67"/>
      <c r="D33" s="69"/>
      <c r="E33" s="216"/>
      <c r="F33" s="95"/>
      <c r="I33" s="38"/>
    </row>
    <row r="34" spans="1:9" ht="15">
      <c r="A34" s="65" t="s">
        <v>13</v>
      </c>
      <c r="B34" s="66" t="s">
        <v>70</v>
      </c>
      <c r="C34" s="67"/>
      <c r="D34" s="69"/>
      <c r="E34" s="216"/>
      <c r="F34" s="95"/>
      <c r="I34" s="38"/>
    </row>
    <row r="35" spans="1:9" ht="15">
      <c r="A35" s="65" t="s">
        <v>77</v>
      </c>
      <c r="B35" s="66" t="s">
        <v>237</v>
      </c>
      <c r="C35" s="67"/>
      <c r="D35" s="69"/>
      <c r="E35" s="216"/>
      <c r="F35" s="95"/>
      <c r="I35" s="38"/>
    </row>
    <row r="36" spans="1:9" ht="15.75" thickBot="1">
      <c r="A36" s="70" t="s">
        <v>194</v>
      </c>
      <c r="B36" s="71" t="s">
        <v>238</v>
      </c>
      <c r="C36" s="72"/>
      <c r="D36" s="74"/>
      <c r="E36" s="217"/>
      <c r="F36" s="203"/>
      <c r="I36" s="38"/>
    </row>
    <row r="37" spans="1:9" ht="15.75" thickBot="1">
      <c r="A37" s="139" t="s">
        <v>38</v>
      </c>
      <c r="B37" s="75" t="s">
        <v>239</v>
      </c>
      <c r="C37" s="54"/>
      <c r="D37" s="56"/>
      <c r="E37" s="218"/>
      <c r="F37" s="202"/>
      <c r="I37" s="38"/>
    </row>
    <row r="38" spans="1:9" ht="15">
      <c r="A38" s="140" t="s">
        <v>78</v>
      </c>
      <c r="B38" s="118" t="s">
        <v>79</v>
      </c>
      <c r="C38" s="57"/>
      <c r="D38" s="59"/>
      <c r="E38" s="213"/>
      <c r="F38" s="133"/>
      <c r="I38" s="38"/>
    </row>
    <row r="39" spans="1:9" ht="15">
      <c r="A39" s="65" t="s">
        <v>2</v>
      </c>
      <c r="B39" s="66" t="s">
        <v>80</v>
      </c>
      <c r="C39" s="67"/>
      <c r="D39" s="69"/>
      <c r="E39" s="216"/>
      <c r="F39" s="95"/>
      <c r="I39" s="38"/>
    </row>
    <row r="40" spans="1:9" ht="15">
      <c r="A40" s="65"/>
      <c r="B40" s="66" t="s">
        <v>69</v>
      </c>
      <c r="C40" s="67"/>
      <c r="D40" s="69"/>
      <c r="E40" s="216"/>
      <c r="F40" s="95"/>
      <c r="I40" s="38"/>
    </row>
    <row r="41" spans="1:9" ht="30.75">
      <c r="A41" s="65" t="s">
        <v>3</v>
      </c>
      <c r="B41" s="66" t="s">
        <v>243</v>
      </c>
      <c r="C41" s="67"/>
      <c r="D41" s="69"/>
      <c r="E41" s="216"/>
      <c r="F41" s="95"/>
      <c r="I41" s="38"/>
    </row>
    <row r="42" spans="1:9" ht="15">
      <c r="A42" s="65" t="s">
        <v>4</v>
      </c>
      <c r="B42" s="76" t="s">
        <v>244</v>
      </c>
      <c r="C42" s="67"/>
      <c r="D42" s="69"/>
      <c r="E42" s="216"/>
      <c r="F42" s="95"/>
      <c r="I42" s="38"/>
    </row>
    <row r="43" spans="1:9" ht="15">
      <c r="A43" s="65" t="s">
        <v>5</v>
      </c>
      <c r="B43" s="66" t="s">
        <v>81</v>
      </c>
      <c r="C43" s="67"/>
      <c r="D43" s="69"/>
      <c r="E43" s="216"/>
      <c r="F43" s="95"/>
      <c r="I43" s="38"/>
    </row>
    <row r="44" spans="1:9" ht="15">
      <c r="A44" s="65"/>
      <c r="B44" s="66" t="s">
        <v>69</v>
      </c>
      <c r="C44" s="67"/>
      <c r="D44" s="69"/>
      <c r="E44" s="216"/>
      <c r="F44" s="95"/>
      <c r="I44" s="38"/>
    </row>
    <row r="45" spans="1:9" ht="15.75" thickBot="1">
      <c r="A45" s="70" t="s">
        <v>6</v>
      </c>
      <c r="B45" s="71" t="s">
        <v>245</v>
      </c>
      <c r="C45" s="72"/>
      <c r="D45" s="74"/>
      <c r="E45" s="217"/>
      <c r="F45" s="203"/>
      <c r="I45" s="38"/>
    </row>
    <row r="46" spans="1:9" ht="15.75" thickBot="1">
      <c r="A46" s="172" t="s">
        <v>82</v>
      </c>
      <c r="B46" s="209" t="s">
        <v>83</v>
      </c>
      <c r="C46" s="225"/>
      <c r="D46" s="180"/>
      <c r="E46" s="219"/>
      <c r="F46" s="206"/>
      <c r="I46" s="38"/>
    </row>
    <row r="47" spans="1:9" ht="15.75" thickBot="1">
      <c r="A47" s="139" t="s">
        <v>84</v>
      </c>
      <c r="B47" s="75" t="s">
        <v>85</v>
      </c>
      <c r="C47" s="54"/>
      <c r="D47" s="56"/>
      <c r="E47" s="218"/>
      <c r="F47" s="202"/>
      <c r="I47" s="38"/>
    </row>
    <row r="48" spans="1:9" ht="15.75" thickBot="1">
      <c r="A48" s="139" t="s">
        <v>86</v>
      </c>
      <c r="B48" s="75" t="s">
        <v>87</v>
      </c>
      <c r="C48" s="54"/>
      <c r="D48" s="56"/>
      <c r="E48" s="218"/>
      <c r="F48" s="205"/>
      <c r="I48" s="38"/>
    </row>
    <row r="49" spans="1:9" ht="15">
      <c r="A49" s="140" t="s">
        <v>88</v>
      </c>
      <c r="B49" s="118" t="s">
        <v>255</v>
      </c>
      <c r="C49" s="57"/>
      <c r="D49" s="59"/>
      <c r="E49" s="213"/>
      <c r="F49" s="133"/>
      <c r="I49" s="38"/>
    </row>
    <row r="50" spans="1:9" ht="15">
      <c r="A50" s="65"/>
      <c r="B50" s="66" t="s">
        <v>71</v>
      </c>
      <c r="C50" s="67"/>
      <c r="D50" s="69"/>
      <c r="E50" s="216"/>
      <c r="F50" s="95"/>
      <c r="I50" s="38"/>
    </row>
    <row r="51" spans="1:9" ht="15">
      <c r="A51" s="65" t="s">
        <v>2</v>
      </c>
      <c r="B51" s="66" t="s">
        <v>246</v>
      </c>
      <c r="C51" s="67"/>
      <c r="D51" s="69"/>
      <c r="E51" s="216"/>
      <c r="F51" s="95"/>
      <c r="I51" s="38"/>
    </row>
    <row r="52" spans="1:9" ht="15">
      <c r="A52" s="181" t="s">
        <v>5</v>
      </c>
      <c r="B52" s="66" t="s">
        <v>247</v>
      </c>
      <c r="C52" s="67"/>
      <c r="D52" s="69"/>
      <c r="E52" s="216"/>
      <c r="F52" s="95"/>
      <c r="I52" s="38"/>
    </row>
    <row r="53" spans="1:9" ht="15">
      <c r="A53" s="65" t="s">
        <v>65</v>
      </c>
      <c r="B53" s="66" t="s">
        <v>248</v>
      </c>
      <c r="C53" s="67"/>
      <c r="D53" s="69"/>
      <c r="E53" s="216"/>
      <c r="F53" s="50"/>
      <c r="I53" s="38"/>
    </row>
    <row r="54" spans="1:9" ht="16.5" thickBot="1">
      <c r="A54" s="70" t="s">
        <v>67</v>
      </c>
      <c r="B54" s="71" t="s">
        <v>249</v>
      </c>
      <c r="C54" s="77"/>
      <c r="D54" s="79"/>
      <c r="E54" s="215"/>
      <c r="F54" s="134"/>
      <c r="I54" s="38"/>
    </row>
    <row r="55" spans="1:9" ht="15">
      <c r="A55" s="140" t="s">
        <v>140</v>
      </c>
      <c r="B55" s="118" t="s">
        <v>253</v>
      </c>
      <c r="C55" s="57"/>
      <c r="D55" s="59"/>
      <c r="E55" s="213"/>
      <c r="F55" s="133"/>
      <c r="I55" s="38"/>
    </row>
    <row r="56" spans="1:9" ht="15">
      <c r="A56" s="65" t="s">
        <v>2</v>
      </c>
      <c r="B56" s="210" t="s">
        <v>231</v>
      </c>
      <c r="C56" s="67"/>
      <c r="D56" s="69"/>
      <c r="E56" s="216"/>
      <c r="F56" s="95"/>
      <c r="I56" s="38"/>
    </row>
    <row r="57" spans="1:9" ht="15">
      <c r="A57" s="65" t="s">
        <v>5</v>
      </c>
      <c r="B57" s="66" t="s">
        <v>232</v>
      </c>
      <c r="C57" s="67"/>
      <c r="D57" s="69"/>
      <c r="E57" s="216"/>
      <c r="F57" s="95"/>
      <c r="I57" s="38"/>
    </row>
    <row r="58" spans="1:9" ht="15.75" thickBot="1">
      <c r="A58" s="70"/>
      <c r="B58" s="71" t="s">
        <v>233</v>
      </c>
      <c r="C58" s="72"/>
      <c r="D58" s="74"/>
      <c r="E58" s="217"/>
      <c r="F58" s="203"/>
      <c r="I58" s="38"/>
    </row>
    <row r="59" spans="1:9" ht="15">
      <c r="A59" s="140" t="s">
        <v>93</v>
      </c>
      <c r="B59" s="118" t="s">
        <v>254</v>
      </c>
      <c r="C59" s="57"/>
      <c r="D59" s="59"/>
      <c r="E59" s="213"/>
      <c r="F59" s="204"/>
      <c r="I59" s="38"/>
    </row>
    <row r="60" spans="1:9" ht="15">
      <c r="A60" s="65" t="s">
        <v>2</v>
      </c>
      <c r="B60" s="210" t="s">
        <v>234</v>
      </c>
      <c r="C60" s="67"/>
      <c r="D60" s="69"/>
      <c r="E60" s="216"/>
      <c r="F60" s="95"/>
      <c r="I60" s="38"/>
    </row>
    <row r="61" spans="1:9" ht="15">
      <c r="A61" s="65" t="s">
        <v>5</v>
      </c>
      <c r="B61" s="66" t="s">
        <v>235</v>
      </c>
      <c r="C61" s="67"/>
      <c r="D61" s="69"/>
      <c r="E61" s="216"/>
      <c r="F61" s="95"/>
      <c r="I61" s="38"/>
    </row>
    <row r="62" spans="1:9" ht="15.75" thickBot="1">
      <c r="A62" s="70"/>
      <c r="B62" s="71" t="s">
        <v>233</v>
      </c>
      <c r="C62" s="72"/>
      <c r="D62" s="74"/>
      <c r="E62" s="217"/>
      <c r="F62" s="203"/>
      <c r="I62" s="38"/>
    </row>
    <row r="63" spans="1:9" ht="15">
      <c r="A63" s="140" t="s">
        <v>96</v>
      </c>
      <c r="B63" s="118" t="s">
        <v>94</v>
      </c>
      <c r="C63" s="57"/>
      <c r="D63" s="59"/>
      <c r="E63" s="213"/>
      <c r="F63" s="133"/>
      <c r="I63" s="38"/>
    </row>
    <row r="64" spans="1:9" ht="15">
      <c r="A64" s="60"/>
      <c r="B64" s="66" t="s">
        <v>95</v>
      </c>
      <c r="C64" s="67"/>
      <c r="D64" s="69"/>
      <c r="E64" s="216"/>
      <c r="F64" s="95"/>
      <c r="I64" s="38"/>
    </row>
    <row r="65" spans="1:9" ht="15">
      <c r="A65" s="65" t="s">
        <v>2</v>
      </c>
      <c r="B65" s="66" t="s">
        <v>250</v>
      </c>
      <c r="C65" s="67"/>
      <c r="D65" s="69"/>
      <c r="E65" s="216"/>
      <c r="F65" s="95"/>
      <c r="I65" s="38"/>
    </row>
    <row r="66" spans="1:9" ht="15">
      <c r="A66" s="65" t="s">
        <v>3</v>
      </c>
      <c r="B66" s="66" t="s">
        <v>103</v>
      </c>
      <c r="C66" s="62"/>
      <c r="D66" s="64"/>
      <c r="E66" s="214"/>
      <c r="F66" s="95"/>
      <c r="I66" s="38"/>
    </row>
    <row r="67" spans="1:9" ht="15.75" thickBot="1">
      <c r="A67" s="70" t="s">
        <v>5</v>
      </c>
      <c r="B67" s="71" t="s">
        <v>251</v>
      </c>
      <c r="C67" s="77"/>
      <c r="D67" s="79"/>
      <c r="E67" s="215"/>
      <c r="F67" s="203"/>
      <c r="I67" s="38"/>
    </row>
    <row r="68" spans="1:9" ht="15.75">
      <c r="A68" s="140" t="s">
        <v>98</v>
      </c>
      <c r="B68" s="118" t="s">
        <v>97</v>
      </c>
      <c r="C68" s="80"/>
      <c r="D68" s="82"/>
      <c r="E68" s="220"/>
      <c r="F68" s="207"/>
      <c r="I68" s="38"/>
    </row>
    <row r="69" spans="1:9" ht="15">
      <c r="A69" s="60"/>
      <c r="B69" s="66" t="s">
        <v>143</v>
      </c>
      <c r="C69" s="67"/>
      <c r="D69" s="69"/>
      <c r="E69" s="216"/>
      <c r="F69" s="95"/>
      <c r="I69" s="38"/>
    </row>
    <row r="70" spans="1:9" ht="15">
      <c r="A70" s="65" t="s">
        <v>2</v>
      </c>
      <c r="B70" s="66" t="s">
        <v>252</v>
      </c>
      <c r="C70" s="62"/>
      <c r="D70" s="64"/>
      <c r="E70" s="214"/>
      <c r="F70" s="50"/>
      <c r="I70" s="38"/>
    </row>
    <row r="71" spans="1:9" ht="15.75">
      <c r="A71" s="65" t="s">
        <v>3</v>
      </c>
      <c r="B71" s="66" t="s">
        <v>103</v>
      </c>
      <c r="C71" s="62"/>
      <c r="D71" s="64"/>
      <c r="E71" s="214"/>
      <c r="F71" s="208"/>
      <c r="I71" s="38"/>
    </row>
    <row r="72" spans="1:9" ht="16.5" thickBot="1">
      <c r="A72" s="70" t="s">
        <v>5</v>
      </c>
      <c r="B72" s="71" t="s">
        <v>251</v>
      </c>
      <c r="C72" s="77"/>
      <c r="D72" s="79"/>
      <c r="E72" s="215"/>
      <c r="F72" s="134"/>
      <c r="I72" s="38"/>
    </row>
    <row r="73" spans="1:9" ht="15.75" thickBot="1">
      <c r="A73" s="139" t="s">
        <v>99</v>
      </c>
      <c r="B73" s="75" t="s">
        <v>142</v>
      </c>
      <c r="C73" s="54"/>
      <c r="D73" s="56"/>
      <c r="E73" s="218"/>
      <c r="F73" s="202"/>
      <c r="I73" s="38"/>
    </row>
    <row r="74" spans="1:9" ht="15">
      <c r="A74" s="141" t="s">
        <v>100</v>
      </c>
      <c r="B74" s="142" t="s">
        <v>261</v>
      </c>
      <c r="C74" s="126"/>
      <c r="D74" s="125"/>
      <c r="E74" s="221"/>
      <c r="F74" s="201"/>
      <c r="I74" s="38"/>
    </row>
    <row r="75" spans="1:9" ht="15">
      <c r="A75" s="65" t="s">
        <v>2</v>
      </c>
      <c r="B75" s="66" t="s">
        <v>262</v>
      </c>
      <c r="C75" s="67"/>
      <c r="D75" s="69"/>
      <c r="E75" s="216"/>
      <c r="F75" s="95"/>
      <c r="I75" s="38"/>
    </row>
    <row r="76" spans="1:6" ht="15.75" thickBot="1">
      <c r="A76" s="70" t="s">
        <v>5</v>
      </c>
      <c r="B76" s="71" t="s">
        <v>263</v>
      </c>
      <c r="C76" s="72"/>
      <c r="D76" s="74"/>
      <c r="E76" s="217"/>
      <c r="F76" s="97"/>
    </row>
    <row r="77" spans="1:6" ht="15.75" thickBot="1">
      <c r="A77" s="139" t="s">
        <v>240</v>
      </c>
      <c r="B77" s="75" t="s">
        <v>266</v>
      </c>
      <c r="C77" s="83"/>
      <c r="D77" s="85"/>
      <c r="E77" s="222"/>
      <c r="F77" s="132"/>
    </row>
    <row r="78" spans="1:6" ht="15">
      <c r="A78" s="140" t="s">
        <v>241</v>
      </c>
      <c r="B78" s="118" t="s">
        <v>141</v>
      </c>
      <c r="C78" s="57"/>
      <c r="D78" s="59"/>
      <c r="E78" s="213"/>
      <c r="F78" s="119"/>
    </row>
    <row r="79" spans="1:6" ht="15.75" thickBot="1">
      <c r="A79" s="91"/>
      <c r="B79" s="71" t="s">
        <v>103</v>
      </c>
      <c r="C79" s="77"/>
      <c r="D79" s="79"/>
      <c r="E79" s="215"/>
      <c r="F79" s="97"/>
    </row>
    <row r="80" spans="1:6" ht="47.25" thickBot="1">
      <c r="A80" s="139" t="s">
        <v>241</v>
      </c>
      <c r="B80" s="75" t="s">
        <v>538</v>
      </c>
      <c r="C80" s="83"/>
      <c r="D80" s="85"/>
      <c r="E80" s="222"/>
      <c r="F80" s="132"/>
    </row>
    <row r="81" spans="1:6" ht="46.5">
      <c r="A81" s="140" t="s">
        <v>242</v>
      </c>
      <c r="B81" s="118" t="s">
        <v>539</v>
      </c>
      <c r="C81" s="80"/>
      <c r="D81" s="82"/>
      <c r="E81" s="220"/>
      <c r="F81" s="119"/>
    </row>
    <row r="82" spans="1:6" ht="31.5" thickBot="1">
      <c r="A82" s="189"/>
      <c r="B82" s="226" t="s">
        <v>256</v>
      </c>
      <c r="C82" s="227"/>
      <c r="D82" s="191"/>
      <c r="E82" s="228"/>
      <c r="F82" s="200"/>
    </row>
    <row r="83" spans="1:6" ht="15.75" thickBot="1">
      <c r="A83" s="193"/>
      <c r="B83" s="194"/>
      <c r="C83" s="195"/>
      <c r="D83" s="195"/>
      <c r="E83" s="195"/>
      <c r="F83" s="230"/>
    </row>
    <row r="84" spans="1:6" ht="15">
      <c r="A84" s="192"/>
      <c r="B84" s="142" t="s">
        <v>101</v>
      </c>
      <c r="C84" s="86"/>
      <c r="D84" s="87"/>
      <c r="E84" s="229"/>
      <c r="F84" s="131"/>
    </row>
    <row r="85" spans="1:6" ht="15">
      <c r="A85" s="65" t="s">
        <v>2</v>
      </c>
      <c r="B85" s="66" t="s">
        <v>102</v>
      </c>
      <c r="C85" s="88"/>
      <c r="D85" s="90"/>
      <c r="E85" s="223"/>
      <c r="F85" s="96"/>
    </row>
    <row r="86" spans="1:6" ht="15">
      <c r="A86" s="281" t="s">
        <v>340</v>
      </c>
      <c r="B86" s="288" t="s">
        <v>104</v>
      </c>
      <c r="C86" s="289"/>
      <c r="D86" s="282"/>
      <c r="E86" s="290"/>
      <c r="F86" s="200"/>
    </row>
    <row r="87" spans="1:6" ht="15.75" thickBot="1">
      <c r="A87" s="70" t="s">
        <v>341</v>
      </c>
      <c r="B87" s="71" t="s">
        <v>348</v>
      </c>
      <c r="C87" s="92"/>
      <c r="D87" s="94"/>
      <c r="E87" s="224"/>
      <c r="F87" s="97"/>
    </row>
    <row r="89" spans="1:4" ht="15">
      <c r="A89" s="99" t="s">
        <v>105</v>
      </c>
      <c r="B89" s="98"/>
      <c r="C89" s="98"/>
      <c r="D89" s="98"/>
    </row>
  </sheetData>
  <sheetProtection/>
  <mergeCells count="5">
    <mergeCell ref="A16:A17"/>
    <mergeCell ref="B16:B17"/>
    <mergeCell ref="E16:F16"/>
    <mergeCell ref="C16:D16"/>
    <mergeCell ref="A6:F6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M64"/>
  <sheetViews>
    <sheetView view="pageBreakPreview" zoomScale="60" zoomScaleNormal="70" zoomScalePageLayoutView="0" workbookViewId="0" topLeftCell="A1">
      <selection activeCell="I30" sqref="I30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273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">
      <c r="M2" s="4" t="s">
        <v>400</v>
      </c>
    </row>
    <row r="3" ht="15">
      <c r="M3" s="4" t="s">
        <v>293</v>
      </c>
    </row>
    <row r="4" ht="15">
      <c r="M4" s="4" t="s">
        <v>323</v>
      </c>
    </row>
    <row r="5" ht="15">
      <c r="M5" s="4"/>
    </row>
    <row r="6" ht="15">
      <c r="A6" s="16"/>
    </row>
    <row r="7" spans="1:13" ht="33" customHeight="1">
      <c r="A7" s="622" t="s">
        <v>419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</row>
    <row r="9" ht="15">
      <c r="M9" s="4" t="s">
        <v>294</v>
      </c>
    </row>
    <row r="10" ht="15">
      <c r="M10" s="4" t="s">
        <v>295</v>
      </c>
    </row>
    <row r="11" ht="15">
      <c r="M11" s="4"/>
    </row>
    <row r="12" ht="15">
      <c r="M12" s="250" t="s">
        <v>296</v>
      </c>
    </row>
    <row r="13" spans="1:13" ht="15">
      <c r="A13" s="16"/>
      <c r="M13" s="4" t="s">
        <v>297</v>
      </c>
    </row>
    <row r="14" spans="1:13" ht="15">
      <c r="A14" s="16"/>
      <c r="M14" s="4" t="s">
        <v>298</v>
      </c>
    </row>
    <row r="15" spans="1:13" ht="15.75" thickBot="1">
      <c r="A15" s="16"/>
      <c r="M15" s="4"/>
    </row>
    <row r="16" spans="1:13" ht="41.25" customHeight="1">
      <c r="A16" s="570" t="s">
        <v>16</v>
      </c>
      <c r="B16" s="571" t="s">
        <v>39</v>
      </c>
      <c r="C16" s="571" t="s">
        <v>360</v>
      </c>
      <c r="D16" s="636" t="s">
        <v>305</v>
      </c>
      <c r="E16" s="637"/>
      <c r="F16" s="572" t="s">
        <v>343</v>
      </c>
      <c r="G16" s="572" t="s">
        <v>519</v>
      </c>
      <c r="H16" s="572" t="s">
        <v>361</v>
      </c>
      <c r="I16" s="571" t="s">
        <v>137</v>
      </c>
      <c r="J16" s="571"/>
      <c r="K16" s="571"/>
      <c r="L16" s="571"/>
      <c r="M16" s="641" t="s">
        <v>18</v>
      </c>
    </row>
    <row r="17" spans="1:13" ht="41.25" customHeight="1">
      <c r="A17" s="555"/>
      <c r="B17" s="552"/>
      <c r="C17" s="552"/>
      <c r="D17" s="638"/>
      <c r="E17" s="639"/>
      <c r="F17" s="573"/>
      <c r="G17" s="573"/>
      <c r="H17" s="573"/>
      <c r="I17" s="552" t="s">
        <v>58</v>
      </c>
      <c r="J17" s="552" t="s">
        <v>130</v>
      </c>
      <c r="K17" s="552" t="s">
        <v>128</v>
      </c>
      <c r="L17" s="552"/>
      <c r="M17" s="642"/>
    </row>
    <row r="18" spans="1:13" ht="89.25" customHeight="1">
      <c r="A18" s="555"/>
      <c r="B18" s="552"/>
      <c r="C18" s="552"/>
      <c r="D18" s="15" t="s">
        <v>145</v>
      </c>
      <c r="E18" s="15" t="s">
        <v>146</v>
      </c>
      <c r="F18" s="644"/>
      <c r="G18" s="644"/>
      <c r="H18" s="644"/>
      <c r="I18" s="552"/>
      <c r="J18" s="552"/>
      <c r="K18" s="15" t="s">
        <v>127</v>
      </c>
      <c r="L18" s="15" t="s">
        <v>129</v>
      </c>
      <c r="M18" s="643"/>
    </row>
    <row r="19" spans="1:13" ht="15">
      <c r="A19" s="28"/>
      <c r="B19" s="26" t="s">
        <v>40</v>
      </c>
      <c r="C19" s="26"/>
      <c r="D19" s="26"/>
      <c r="E19" s="6"/>
      <c r="F19" s="6"/>
      <c r="G19" s="6"/>
      <c r="H19" s="6"/>
      <c r="I19" s="6"/>
      <c r="J19" s="6"/>
      <c r="K19" s="6"/>
      <c r="L19" s="6"/>
      <c r="M19" s="7"/>
    </row>
    <row r="20" spans="1:13" ht="30.75">
      <c r="A20" s="28" t="s">
        <v>2</v>
      </c>
      <c r="B20" s="26" t="s">
        <v>135</v>
      </c>
      <c r="C20" s="26"/>
      <c r="D20" s="26"/>
      <c r="E20" s="26"/>
      <c r="F20" s="6"/>
      <c r="G20" s="6"/>
      <c r="H20" s="6"/>
      <c r="I20" s="6"/>
      <c r="J20" s="6"/>
      <c r="K20" s="6"/>
      <c r="L20" s="6"/>
      <c r="M20" s="7"/>
    </row>
    <row r="21" spans="1:13" ht="30.75">
      <c r="A21" s="127" t="s">
        <v>3</v>
      </c>
      <c r="B21" s="26" t="s">
        <v>132</v>
      </c>
      <c r="C21" s="26"/>
      <c r="D21" s="26"/>
      <c r="E21" s="26"/>
      <c r="F21" s="6"/>
      <c r="G21" s="6"/>
      <c r="H21" s="6"/>
      <c r="I21" s="6"/>
      <c r="J21" s="6"/>
      <c r="K21" s="6"/>
      <c r="L21" s="6"/>
      <c r="M21" s="7"/>
    </row>
    <row r="22" spans="1:13" ht="15">
      <c r="A22" s="19">
        <v>1</v>
      </c>
      <c r="B22" s="5" t="s">
        <v>41</v>
      </c>
      <c r="C22" s="5"/>
      <c r="D22" s="5"/>
      <c r="E22" s="5"/>
      <c r="F22" s="6"/>
      <c r="G22" s="6"/>
      <c r="H22" s="6"/>
      <c r="I22" s="6"/>
      <c r="J22" s="6"/>
      <c r="K22" s="6"/>
      <c r="L22" s="6"/>
      <c r="M22" s="7"/>
    </row>
    <row r="23" spans="1:13" ht="15">
      <c r="A23" s="19">
        <v>2</v>
      </c>
      <c r="B23" s="5" t="s">
        <v>43</v>
      </c>
      <c r="C23" s="5"/>
      <c r="D23" s="5"/>
      <c r="E23" s="5"/>
      <c r="F23" s="6"/>
      <c r="G23" s="6"/>
      <c r="H23" s="6"/>
      <c r="I23" s="6"/>
      <c r="J23" s="6"/>
      <c r="K23" s="6"/>
      <c r="L23" s="6"/>
      <c r="M23" s="7"/>
    </row>
    <row r="24" spans="1:13" ht="15">
      <c r="A24" s="19" t="s">
        <v>42</v>
      </c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7"/>
    </row>
    <row r="25" spans="1:13" ht="30.75">
      <c r="A25" s="28" t="s">
        <v>4</v>
      </c>
      <c r="B25" s="26" t="s">
        <v>264</v>
      </c>
      <c r="C25" s="26"/>
      <c r="D25" s="5"/>
      <c r="E25" s="5"/>
      <c r="F25" s="6"/>
      <c r="G25" s="6"/>
      <c r="H25" s="6"/>
      <c r="I25" s="6"/>
      <c r="J25" s="6"/>
      <c r="K25" s="6"/>
      <c r="L25" s="6"/>
      <c r="M25" s="7"/>
    </row>
    <row r="26" spans="1:13" ht="15">
      <c r="A26" s="19">
        <v>1</v>
      </c>
      <c r="B26" s="5" t="s">
        <v>41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7"/>
    </row>
    <row r="27" spans="1:13" ht="15">
      <c r="A27" s="19">
        <v>2</v>
      </c>
      <c r="B27" s="5" t="s">
        <v>43</v>
      </c>
      <c r="C27" s="5"/>
      <c r="D27" s="5"/>
      <c r="E27" s="5"/>
      <c r="F27" s="6"/>
      <c r="G27" s="6"/>
      <c r="H27" s="6"/>
      <c r="I27" s="6"/>
      <c r="J27" s="6"/>
      <c r="K27" s="6"/>
      <c r="L27" s="6"/>
      <c r="M27" s="7"/>
    </row>
    <row r="28" spans="1:13" ht="15">
      <c r="A28" s="19" t="s">
        <v>42</v>
      </c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7"/>
    </row>
    <row r="29" spans="1:13" ht="30.75">
      <c r="A29" s="28" t="s">
        <v>15</v>
      </c>
      <c r="B29" s="26" t="s">
        <v>133</v>
      </c>
      <c r="C29" s="26"/>
      <c r="D29" s="5"/>
      <c r="E29" s="5"/>
      <c r="F29" s="6"/>
      <c r="G29" s="6"/>
      <c r="H29" s="6"/>
      <c r="I29" s="6"/>
      <c r="J29" s="6"/>
      <c r="K29" s="6"/>
      <c r="L29" s="6"/>
      <c r="M29" s="7"/>
    </row>
    <row r="30" spans="1:13" ht="15">
      <c r="A30" s="19">
        <v>1</v>
      </c>
      <c r="B30" s="5" t="s">
        <v>41</v>
      </c>
      <c r="C30" s="5"/>
      <c r="D30" s="5"/>
      <c r="E30" s="5"/>
      <c r="F30" s="6"/>
      <c r="G30" s="6"/>
      <c r="H30" s="6"/>
      <c r="I30" s="6"/>
      <c r="J30" s="6"/>
      <c r="K30" s="6"/>
      <c r="L30" s="6"/>
      <c r="M30" s="7"/>
    </row>
    <row r="31" spans="1:13" ht="15">
      <c r="A31" s="19">
        <v>2</v>
      </c>
      <c r="B31" s="5" t="s">
        <v>43</v>
      </c>
      <c r="C31" s="5"/>
      <c r="D31" s="5"/>
      <c r="E31" s="5"/>
      <c r="F31" s="6"/>
      <c r="G31" s="6"/>
      <c r="H31" s="6"/>
      <c r="I31" s="6"/>
      <c r="J31" s="6"/>
      <c r="K31" s="6"/>
      <c r="L31" s="6"/>
      <c r="M31" s="7"/>
    </row>
    <row r="32" spans="1:13" ht="15">
      <c r="A32" s="19" t="s">
        <v>42</v>
      </c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7"/>
    </row>
    <row r="33" spans="1:13" ht="46.5">
      <c r="A33" s="28" t="s">
        <v>32</v>
      </c>
      <c r="B33" s="26" t="s">
        <v>134</v>
      </c>
      <c r="C33" s="5"/>
      <c r="D33" s="5"/>
      <c r="E33" s="5"/>
      <c r="F33" s="6"/>
      <c r="G33" s="6"/>
      <c r="H33" s="6"/>
      <c r="I33" s="6"/>
      <c r="J33" s="6"/>
      <c r="K33" s="6"/>
      <c r="L33" s="6"/>
      <c r="M33" s="7"/>
    </row>
    <row r="34" spans="1:13" ht="15">
      <c r="A34" s="19">
        <v>1</v>
      </c>
      <c r="B34" s="5" t="s">
        <v>41</v>
      </c>
      <c r="C34" s="5"/>
      <c r="D34" s="5"/>
      <c r="E34" s="5"/>
      <c r="F34" s="6"/>
      <c r="G34" s="6"/>
      <c r="H34" s="6"/>
      <c r="I34" s="6"/>
      <c r="J34" s="6"/>
      <c r="K34" s="6"/>
      <c r="L34" s="6"/>
      <c r="M34" s="7"/>
    </row>
    <row r="35" spans="1:13" ht="15">
      <c r="A35" s="19">
        <v>2</v>
      </c>
      <c r="B35" s="5" t="s">
        <v>43</v>
      </c>
      <c r="C35" s="5"/>
      <c r="D35" s="5"/>
      <c r="E35" s="5"/>
      <c r="F35" s="6"/>
      <c r="G35" s="6"/>
      <c r="H35" s="6"/>
      <c r="I35" s="6"/>
      <c r="J35" s="6"/>
      <c r="K35" s="6"/>
      <c r="L35" s="6"/>
      <c r="M35" s="7"/>
    </row>
    <row r="36" spans="1:13" ht="15">
      <c r="A36" s="19" t="s">
        <v>42</v>
      </c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7"/>
    </row>
    <row r="37" spans="1:13" ht="15">
      <c r="A37" s="28" t="s">
        <v>5</v>
      </c>
      <c r="B37" s="26" t="s">
        <v>54</v>
      </c>
      <c r="C37" s="26"/>
      <c r="D37" s="26"/>
      <c r="E37" s="26"/>
      <c r="F37" s="6"/>
      <c r="G37" s="6"/>
      <c r="H37" s="6"/>
      <c r="I37" s="6"/>
      <c r="J37" s="6"/>
      <c r="K37" s="6"/>
      <c r="L37" s="6"/>
      <c r="M37" s="7"/>
    </row>
    <row r="38" spans="1:13" ht="30.75">
      <c r="A38" s="127" t="s">
        <v>6</v>
      </c>
      <c r="B38" s="26" t="s">
        <v>132</v>
      </c>
      <c r="C38" s="26"/>
      <c r="D38" s="26"/>
      <c r="E38" s="26"/>
      <c r="F38" s="6"/>
      <c r="G38" s="6"/>
      <c r="H38" s="6"/>
      <c r="I38" s="6"/>
      <c r="J38" s="6"/>
      <c r="K38" s="6"/>
      <c r="L38" s="6"/>
      <c r="M38" s="7"/>
    </row>
    <row r="39" spans="1:13" ht="15">
      <c r="A39" s="19">
        <v>1</v>
      </c>
      <c r="B39" s="5" t="s">
        <v>41</v>
      </c>
      <c r="C39" s="26"/>
      <c r="D39" s="26"/>
      <c r="E39" s="26"/>
      <c r="F39" s="6"/>
      <c r="G39" s="6"/>
      <c r="H39" s="6"/>
      <c r="I39" s="6"/>
      <c r="J39" s="6"/>
      <c r="K39" s="6"/>
      <c r="L39" s="6"/>
      <c r="M39" s="7"/>
    </row>
    <row r="40" spans="1:13" ht="15">
      <c r="A40" s="19">
        <v>2</v>
      </c>
      <c r="B40" s="5" t="s">
        <v>43</v>
      </c>
      <c r="C40" s="26"/>
      <c r="D40" s="26"/>
      <c r="E40" s="26"/>
      <c r="F40" s="6"/>
      <c r="G40" s="6"/>
      <c r="H40" s="6"/>
      <c r="I40" s="6"/>
      <c r="J40" s="6"/>
      <c r="K40" s="6"/>
      <c r="L40" s="6"/>
      <c r="M40" s="7"/>
    </row>
    <row r="41" spans="1:13" ht="15">
      <c r="A41" s="19" t="s">
        <v>42</v>
      </c>
      <c r="B41" s="5"/>
      <c r="C41" s="26"/>
      <c r="D41" s="26"/>
      <c r="E41" s="26"/>
      <c r="F41" s="6"/>
      <c r="G41" s="6"/>
      <c r="H41" s="6"/>
      <c r="I41" s="6"/>
      <c r="J41" s="6"/>
      <c r="K41" s="6"/>
      <c r="L41" s="6"/>
      <c r="M41" s="7"/>
    </row>
    <row r="42" spans="1:13" ht="15">
      <c r="A42" s="127" t="s">
        <v>7</v>
      </c>
      <c r="B42" s="276" t="s">
        <v>299</v>
      </c>
      <c r="C42" s="26"/>
      <c r="D42" s="26"/>
      <c r="E42" s="26"/>
      <c r="F42" s="6"/>
      <c r="G42" s="6"/>
      <c r="H42" s="6"/>
      <c r="I42" s="6"/>
      <c r="J42" s="6"/>
      <c r="K42" s="6"/>
      <c r="L42" s="6"/>
      <c r="M42" s="7"/>
    </row>
    <row r="43" spans="1:13" ht="15">
      <c r="A43" s="19">
        <v>1</v>
      </c>
      <c r="B43" s="5" t="s">
        <v>41</v>
      </c>
      <c r="C43" s="26"/>
      <c r="D43" s="26"/>
      <c r="E43" s="26"/>
      <c r="F43" s="6"/>
      <c r="G43" s="6"/>
      <c r="H43" s="6"/>
      <c r="I43" s="6"/>
      <c r="J43" s="6"/>
      <c r="K43" s="6"/>
      <c r="L43" s="6"/>
      <c r="M43" s="7"/>
    </row>
    <row r="44" spans="1:13" ht="15">
      <c r="A44" s="19"/>
      <c r="B44" s="5" t="s">
        <v>144</v>
      </c>
      <c r="C44" s="26"/>
      <c r="D44" s="26"/>
      <c r="E44" s="26"/>
      <c r="F44" s="6"/>
      <c r="G44" s="6"/>
      <c r="H44" s="6"/>
      <c r="I44" s="6"/>
      <c r="J44" s="6"/>
      <c r="K44" s="6"/>
      <c r="L44" s="6"/>
      <c r="M44" s="7"/>
    </row>
    <row r="45" spans="1:13" ht="15">
      <c r="A45" s="19">
        <v>2</v>
      </c>
      <c r="B45" s="5" t="s">
        <v>43</v>
      </c>
      <c r="C45" s="26"/>
      <c r="D45" s="26"/>
      <c r="E45" s="26"/>
      <c r="F45" s="6"/>
      <c r="G45" s="6"/>
      <c r="H45" s="6"/>
      <c r="I45" s="6"/>
      <c r="J45" s="6"/>
      <c r="K45" s="6"/>
      <c r="L45" s="6"/>
      <c r="M45" s="7"/>
    </row>
    <row r="46" spans="1:13" ht="15">
      <c r="A46" s="19"/>
      <c r="B46" s="5" t="s">
        <v>144</v>
      </c>
      <c r="C46" s="5"/>
      <c r="D46" s="5"/>
      <c r="E46" s="5"/>
      <c r="F46" s="6"/>
      <c r="G46" s="6"/>
      <c r="H46" s="6"/>
      <c r="I46" s="6"/>
      <c r="J46" s="6"/>
      <c r="K46" s="6"/>
      <c r="L46" s="6"/>
      <c r="M46" s="7"/>
    </row>
    <row r="47" spans="1:13" ht="15">
      <c r="A47" s="19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5.75" customHeight="1">
      <c r="A48" s="640" t="s">
        <v>101</v>
      </c>
      <c r="B48" s="536"/>
      <c r="C48" s="5"/>
      <c r="D48" s="5"/>
      <c r="E48" s="5"/>
      <c r="F48" s="6"/>
      <c r="G48" s="6"/>
      <c r="H48" s="6"/>
      <c r="I48" s="6"/>
      <c r="J48" s="6"/>
      <c r="K48" s="6"/>
      <c r="L48" s="6"/>
      <c r="M48" s="7"/>
    </row>
    <row r="49" spans="1:13" ht="30.75">
      <c r="A49" s="28"/>
      <c r="B49" s="26" t="s">
        <v>131</v>
      </c>
      <c r="C49" s="26"/>
      <c r="D49" s="5"/>
      <c r="E49" s="5"/>
      <c r="F49" s="6"/>
      <c r="G49" s="6"/>
      <c r="H49" s="6"/>
      <c r="I49" s="6"/>
      <c r="J49" s="6"/>
      <c r="K49" s="6"/>
      <c r="L49" s="6"/>
      <c r="M49" s="7"/>
    </row>
    <row r="50" spans="1:13" ht="15">
      <c r="A50" s="19">
        <v>1</v>
      </c>
      <c r="B50" s="5" t="s">
        <v>41</v>
      </c>
      <c r="C50" s="5"/>
      <c r="D50" s="5"/>
      <c r="E50" s="5"/>
      <c r="F50" s="6"/>
      <c r="G50" s="6"/>
      <c r="H50" s="6"/>
      <c r="I50" s="6"/>
      <c r="J50" s="6"/>
      <c r="K50" s="6"/>
      <c r="L50" s="6"/>
      <c r="M50" s="7"/>
    </row>
    <row r="51" spans="1:13" ht="15">
      <c r="A51" s="19">
        <v>2</v>
      </c>
      <c r="B51" s="5" t="s">
        <v>43</v>
      </c>
      <c r="C51" s="5"/>
      <c r="D51" s="5"/>
      <c r="E51" s="5"/>
      <c r="F51" s="6"/>
      <c r="G51" s="6"/>
      <c r="H51" s="6"/>
      <c r="I51" s="6"/>
      <c r="J51" s="6"/>
      <c r="K51" s="6"/>
      <c r="L51" s="6"/>
      <c r="M51" s="7"/>
    </row>
    <row r="52" spans="1:13" ht="15.75" thickBot="1">
      <c r="A52" s="105" t="s">
        <v>42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7"/>
    </row>
    <row r="53" spans="1:13" ht="15">
      <c r="A53" s="103"/>
      <c r="B53" s="10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103"/>
      <c r="B54" s="104" t="s">
        <v>306</v>
      </c>
      <c r="C54" s="39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1:13" ht="15.75" customHeight="1">
      <c r="A55" s="103"/>
      <c r="B55" s="569" t="s">
        <v>307</v>
      </c>
      <c r="C55" s="569"/>
      <c r="D55" s="569"/>
      <c r="E55" s="569"/>
      <c r="F55" s="103"/>
      <c r="G55" s="103"/>
      <c r="H55" s="103"/>
      <c r="I55" s="103"/>
      <c r="J55" s="103"/>
      <c r="K55" s="103"/>
      <c r="L55" s="103"/>
      <c r="M55" s="103"/>
    </row>
    <row r="56" spans="1:13" ht="15">
      <c r="A56" s="29"/>
      <c r="B56" s="1" t="s">
        <v>308</v>
      </c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F57" s="29"/>
      <c r="G57" s="29"/>
      <c r="H57" s="29"/>
      <c r="I57" s="29"/>
      <c r="J57" s="29"/>
      <c r="K57" s="29"/>
      <c r="L57" s="29"/>
      <c r="M57" s="29"/>
    </row>
    <row r="58" spans="1:13" ht="15.75" customHeight="1">
      <c r="A58" s="29"/>
      <c r="B58" s="525" t="s">
        <v>309</v>
      </c>
      <c r="C58" s="525"/>
      <c r="D58" s="525"/>
      <c r="E58" s="525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1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ht="15">
      <c r="A61" s="14"/>
    </row>
    <row r="62" spans="1:3" ht="15">
      <c r="A62" s="21"/>
      <c r="C62" s="22"/>
    </row>
    <row r="63" spans="4:13" ht="15">
      <c r="D63" s="25"/>
      <c r="F63" s="291"/>
      <c r="G63" s="291"/>
      <c r="H63" s="32"/>
      <c r="I63" s="32"/>
      <c r="J63" s="32"/>
      <c r="K63" s="32"/>
      <c r="L63" s="32"/>
      <c r="M63" s="32"/>
    </row>
    <row r="64" spans="1:4" ht="15">
      <c r="A64" s="18"/>
      <c r="D64" s="16"/>
    </row>
  </sheetData>
  <sheetProtection/>
  <mergeCells count="16">
    <mergeCell ref="A7:M7"/>
    <mergeCell ref="B58:E58"/>
    <mergeCell ref="B55:E55"/>
    <mergeCell ref="D16:E17"/>
    <mergeCell ref="A48:B48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view="pageBreakPreview" zoomScale="80" zoomScaleSheetLayoutView="80" zoomScalePageLayoutView="0" workbookViewId="0" topLeftCell="A28">
      <selection activeCell="A7" sqref="A7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">
      <c r="E2" s="4" t="s">
        <v>401</v>
      </c>
    </row>
    <row r="3" ht="15">
      <c r="E3" s="4" t="s">
        <v>293</v>
      </c>
    </row>
    <row r="4" ht="15">
      <c r="E4" s="4" t="s">
        <v>323</v>
      </c>
    </row>
    <row r="5" ht="15">
      <c r="E5" s="4"/>
    </row>
    <row r="6" spans="1:7" ht="31.5" customHeight="1">
      <c r="A6" s="622" t="s">
        <v>420</v>
      </c>
      <c r="B6" s="524"/>
      <c r="C6" s="524"/>
      <c r="D6" s="524"/>
      <c r="E6" s="524"/>
      <c r="F6" s="645"/>
      <c r="G6" s="645"/>
    </row>
    <row r="7" spans="1:7" ht="15">
      <c r="A7" s="301"/>
      <c r="B7" s="301"/>
      <c r="C7" s="301"/>
      <c r="D7" s="301"/>
      <c r="E7" s="301"/>
      <c r="F7" s="20"/>
      <c r="G7" s="20"/>
    </row>
    <row r="8" ht="15">
      <c r="E8" s="4" t="s">
        <v>294</v>
      </c>
    </row>
    <row r="9" ht="15">
      <c r="E9" s="4" t="s">
        <v>295</v>
      </c>
    </row>
    <row r="10" ht="15">
      <c r="E10" s="4"/>
    </row>
    <row r="11" ht="15">
      <c r="E11" s="250" t="s">
        <v>296</v>
      </c>
    </row>
    <row r="12" ht="15">
      <c r="E12" s="4" t="s">
        <v>297</v>
      </c>
    </row>
    <row r="13" ht="15">
      <c r="E13" s="4" t="s">
        <v>298</v>
      </c>
    </row>
    <row r="14" spans="1:7" ht="15.75" thickBot="1">
      <c r="A14" s="16"/>
      <c r="E14" s="4"/>
      <c r="F14" s="20"/>
      <c r="G14" s="20"/>
    </row>
    <row r="15" spans="1:5" ht="32.25" customHeight="1">
      <c r="A15" s="570" t="s">
        <v>16</v>
      </c>
      <c r="B15" s="571" t="s">
        <v>17</v>
      </c>
      <c r="C15" s="636" t="s">
        <v>305</v>
      </c>
      <c r="D15" s="637"/>
      <c r="E15" s="578" t="s">
        <v>18</v>
      </c>
    </row>
    <row r="16" spans="1:5" ht="15">
      <c r="A16" s="555"/>
      <c r="B16" s="552"/>
      <c r="C16" s="638"/>
      <c r="D16" s="639"/>
      <c r="E16" s="553"/>
    </row>
    <row r="17" spans="1:5" ht="15.75" thickBot="1">
      <c r="A17" s="560"/>
      <c r="B17" s="558"/>
      <c r="C17" s="115" t="s">
        <v>119</v>
      </c>
      <c r="D17" s="115" t="s">
        <v>138</v>
      </c>
      <c r="E17" s="559"/>
    </row>
    <row r="18" spans="1:7" ht="15">
      <c r="A18" s="299">
        <v>1</v>
      </c>
      <c r="B18" s="297" t="s">
        <v>27</v>
      </c>
      <c r="C18" s="101"/>
      <c r="D18" s="101"/>
      <c r="E18" s="109"/>
      <c r="F18" s="8"/>
      <c r="G18" s="8"/>
    </row>
    <row r="19" spans="1:5" ht="30.75">
      <c r="A19" s="272" t="s">
        <v>3</v>
      </c>
      <c r="B19" s="5" t="s">
        <v>28</v>
      </c>
      <c r="C19" s="5"/>
      <c r="D19" s="5"/>
      <c r="E19" s="11"/>
    </row>
    <row r="20" spans="1:5" ht="30.75">
      <c r="A20" s="272" t="s">
        <v>29</v>
      </c>
      <c r="B20" s="5" t="s">
        <v>52</v>
      </c>
      <c r="C20" s="5"/>
      <c r="D20" s="5"/>
      <c r="E20" s="11"/>
    </row>
    <row r="21" spans="1:5" ht="15">
      <c r="A21" s="272" t="s">
        <v>45</v>
      </c>
      <c r="B21" s="5" t="s">
        <v>53</v>
      </c>
      <c r="C21" s="6"/>
      <c r="D21" s="6"/>
      <c r="E21" s="11"/>
    </row>
    <row r="22" spans="1:5" ht="46.5">
      <c r="A22" s="272" t="s">
        <v>49</v>
      </c>
      <c r="B22" s="5" t="s">
        <v>111</v>
      </c>
      <c r="C22" s="26"/>
      <c r="D22" s="26"/>
      <c r="E22" s="11"/>
    </row>
    <row r="23" spans="1:5" ht="30.75">
      <c r="A23" s="272" t="s">
        <v>50</v>
      </c>
      <c r="B23" s="5" t="s">
        <v>112</v>
      </c>
      <c r="C23" s="26"/>
      <c r="D23" s="26"/>
      <c r="E23" s="11"/>
    </row>
    <row r="24" spans="1:5" ht="30.75">
      <c r="A24" s="272" t="s">
        <v>51</v>
      </c>
      <c r="B24" s="5" t="s">
        <v>113</v>
      </c>
      <c r="C24" s="5"/>
      <c r="D24" s="5"/>
      <c r="E24" s="11"/>
    </row>
    <row r="25" spans="1:5" ht="15">
      <c r="A25" s="272" t="s">
        <v>345</v>
      </c>
      <c r="B25" s="5" t="s">
        <v>330</v>
      </c>
      <c r="C25" s="5"/>
      <c r="D25" s="5"/>
      <c r="E25" s="11"/>
    </row>
    <row r="26" spans="1:5" ht="15">
      <c r="A26" s="272" t="s">
        <v>4</v>
      </c>
      <c r="B26" s="5" t="s">
        <v>30</v>
      </c>
      <c r="C26" s="5"/>
      <c r="D26" s="5"/>
      <c r="E26" s="11"/>
    </row>
    <row r="27" spans="1:5" ht="15">
      <c r="A27" s="272" t="s">
        <v>331</v>
      </c>
      <c r="B27" s="5" t="s">
        <v>334</v>
      </c>
      <c r="C27" s="5"/>
      <c r="D27" s="5"/>
      <c r="E27" s="11"/>
    </row>
    <row r="28" spans="1:5" ht="15">
      <c r="A28" s="272" t="s">
        <v>332</v>
      </c>
      <c r="B28" s="5" t="s">
        <v>335</v>
      </c>
      <c r="C28" s="5"/>
      <c r="D28" s="5"/>
      <c r="E28" s="11"/>
    </row>
    <row r="29" spans="1:5" ht="30.75">
      <c r="A29" s="272" t="s">
        <v>333</v>
      </c>
      <c r="B29" s="5" t="s">
        <v>336</v>
      </c>
      <c r="C29" s="5"/>
      <c r="D29" s="5"/>
      <c r="E29" s="11"/>
    </row>
    <row r="30" spans="1:5" ht="15">
      <c r="A30" s="272" t="s">
        <v>15</v>
      </c>
      <c r="B30" s="5" t="s">
        <v>31</v>
      </c>
      <c r="C30" s="5"/>
      <c r="D30" s="5"/>
      <c r="E30" s="11"/>
    </row>
    <row r="31" spans="1:5" ht="15">
      <c r="A31" s="272" t="s">
        <v>32</v>
      </c>
      <c r="B31" s="5" t="s">
        <v>33</v>
      </c>
      <c r="C31" s="5"/>
      <c r="D31" s="5"/>
      <c r="E31" s="11"/>
    </row>
    <row r="32" spans="1:5" ht="15">
      <c r="A32" s="272" t="s">
        <v>34</v>
      </c>
      <c r="B32" s="5" t="s">
        <v>114</v>
      </c>
      <c r="C32" s="5"/>
      <c r="D32" s="5"/>
      <c r="E32" s="11"/>
    </row>
    <row r="33" spans="1:5" ht="31.5" thickBot="1">
      <c r="A33" s="279" t="s">
        <v>211</v>
      </c>
      <c r="B33" s="280" t="s">
        <v>342</v>
      </c>
      <c r="C33" s="280"/>
      <c r="D33" s="280"/>
      <c r="E33" s="35"/>
    </row>
    <row r="34" spans="1:5" ht="15">
      <c r="A34" s="296" t="s">
        <v>5</v>
      </c>
      <c r="B34" s="297" t="s">
        <v>115</v>
      </c>
      <c r="C34" s="297"/>
      <c r="D34" s="297"/>
      <c r="E34" s="298"/>
    </row>
    <row r="35" spans="1:5" ht="15">
      <c r="A35" s="272" t="s">
        <v>6</v>
      </c>
      <c r="B35" s="5" t="s">
        <v>120</v>
      </c>
      <c r="C35" s="5"/>
      <c r="D35" s="5"/>
      <c r="E35" s="11"/>
    </row>
    <row r="36" spans="1:5" ht="15">
      <c r="A36" s="272" t="s">
        <v>7</v>
      </c>
      <c r="B36" s="5" t="s">
        <v>116</v>
      </c>
      <c r="C36" s="5"/>
      <c r="D36" s="5"/>
      <c r="E36" s="11"/>
    </row>
    <row r="37" spans="1:5" ht="21.75" customHeight="1">
      <c r="A37" s="278" t="s">
        <v>8</v>
      </c>
      <c r="B37" s="5" t="s">
        <v>117</v>
      </c>
      <c r="C37" s="10"/>
      <c r="D37" s="10"/>
      <c r="E37" s="267"/>
    </row>
    <row r="38" spans="1:5" ht="15">
      <c r="A38" s="278" t="s">
        <v>9</v>
      </c>
      <c r="B38" s="5" t="s">
        <v>35</v>
      </c>
      <c r="C38" s="10"/>
      <c r="D38" s="10"/>
      <c r="E38" s="267"/>
    </row>
    <row r="39" spans="1:5" ht="15">
      <c r="A39" s="272" t="s">
        <v>55</v>
      </c>
      <c r="B39" s="5" t="s">
        <v>48</v>
      </c>
      <c r="C39" s="10"/>
      <c r="D39" s="10"/>
      <c r="E39" s="267"/>
    </row>
    <row r="40" spans="1:5" ht="15">
      <c r="A40" s="272" t="s">
        <v>106</v>
      </c>
      <c r="B40" s="5" t="s">
        <v>338</v>
      </c>
      <c r="C40" s="10"/>
      <c r="D40" s="10"/>
      <c r="E40" s="267"/>
    </row>
    <row r="41" spans="1:5" ht="15.75" thickBot="1">
      <c r="A41" s="279" t="s">
        <v>337</v>
      </c>
      <c r="B41" s="280" t="s">
        <v>36</v>
      </c>
      <c r="C41" s="34"/>
      <c r="D41" s="34"/>
      <c r="E41" s="268"/>
    </row>
    <row r="42" spans="1:5" ht="30.75">
      <c r="A42" s="292"/>
      <c r="B42" s="293" t="s">
        <v>26</v>
      </c>
      <c r="C42" s="294"/>
      <c r="D42" s="294"/>
      <c r="E42" s="295"/>
    </row>
    <row r="43" spans="1:5" ht="15">
      <c r="A43" s="9"/>
      <c r="B43" s="5" t="s">
        <v>325</v>
      </c>
      <c r="C43" s="10"/>
      <c r="D43" s="10"/>
      <c r="E43" s="267"/>
    </row>
    <row r="44" spans="1:5" ht="15">
      <c r="A44" s="9"/>
      <c r="B44" s="264" t="s">
        <v>326</v>
      </c>
      <c r="C44" s="10"/>
      <c r="D44" s="10"/>
      <c r="E44" s="267"/>
    </row>
    <row r="45" spans="1:5" ht="15.75" thickBot="1">
      <c r="A45" s="130"/>
      <c r="B45" s="265" t="s">
        <v>327</v>
      </c>
      <c r="C45" s="34"/>
      <c r="D45" s="34"/>
      <c r="E45" s="268"/>
    </row>
    <row r="46" spans="1:5" ht="15">
      <c r="A46" s="14"/>
      <c r="B46" s="277"/>
      <c r="C46" s="37"/>
      <c r="D46" s="37"/>
      <c r="E46" s="13"/>
    </row>
    <row r="47" spans="1:4" ht="15">
      <c r="A47" s="14" t="s">
        <v>118</v>
      </c>
      <c r="C47" s="29"/>
      <c r="D47" s="29"/>
    </row>
    <row r="48" spans="1:4" ht="15">
      <c r="A48" s="14" t="s">
        <v>139</v>
      </c>
      <c r="C48" s="29"/>
      <c r="D48" s="29"/>
    </row>
    <row r="49" spans="1:4" ht="15">
      <c r="A49" s="14"/>
      <c r="C49" s="29"/>
      <c r="D49" s="29"/>
    </row>
    <row r="50" spans="1:7" ht="15">
      <c r="A50" s="37"/>
      <c r="B50" s="116"/>
      <c r="C50" s="29"/>
      <c r="D50" s="29"/>
      <c r="E50" s="37"/>
      <c r="F50" s="13"/>
      <c r="G50" s="13"/>
    </row>
    <row r="51" spans="3:4" ht="15">
      <c r="C51" s="29"/>
      <c r="D51" s="29"/>
    </row>
    <row r="52" spans="3:4" ht="15">
      <c r="C52" s="29"/>
      <c r="D52" s="29"/>
    </row>
    <row r="53" spans="3:4" ht="15">
      <c r="C53" s="29"/>
      <c r="D53" s="29"/>
    </row>
    <row r="54" spans="3:4" ht="15">
      <c r="C54" s="29"/>
      <c r="D54" s="29"/>
    </row>
    <row r="55" spans="3:4" ht="15">
      <c r="C55" s="29"/>
      <c r="D55" s="29"/>
    </row>
    <row r="56" spans="3:4" ht="15">
      <c r="C56" s="29"/>
      <c r="D56" s="29"/>
    </row>
    <row r="57" spans="3:4" ht="15">
      <c r="C57" s="29"/>
      <c r="D57" s="29"/>
    </row>
    <row r="58" spans="3:4" ht="15">
      <c r="C58" s="29"/>
      <c r="D58" s="29"/>
    </row>
    <row r="59" spans="3:4" ht="15">
      <c r="C59" s="29"/>
      <c r="D59" s="29"/>
    </row>
    <row r="60" spans="3:4" ht="15">
      <c r="C60" s="29"/>
      <c r="D60" s="29"/>
    </row>
    <row r="61" spans="3:4" ht="15">
      <c r="C61" s="29"/>
      <c r="D61" s="29"/>
    </row>
    <row r="62" spans="3:4" ht="15">
      <c r="C62" s="29"/>
      <c r="D62" s="29"/>
    </row>
    <row r="63" spans="3:4" ht="15">
      <c r="C63" s="29"/>
      <c r="D63" s="29"/>
    </row>
    <row r="64" spans="3:4" ht="15">
      <c r="C64" s="103"/>
      <c r="D64" s="103"/>
    </row>
    <row r="68" spans="3:4" ht="15">
      <c r="C68" s="29"/>
      <c r="D68" s="29"/>
    </row>
    <row r="69" spans="3:4" ht="15">
      <c r="C69" s="29"/>
      <c r="D69" s="29"/>
    </row>
    <row r="72" ht="15">
      <c r="C72" s="25"/>
    </row>
    <row r="73" ht="15">
      <c r="C73" s="16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28"/>
  <sheetViews>
    <sheetView zoomScale="60" zoomScaleNormal="60" zoomScalePageLayoutView="0" workbookViewId="0" topLeftCell="A1">
      <selection activeCell="B21" sqref="B21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5:10" ht="15">
      <c r="E1" s="4"/>
      <c r="J1" s="4"/>
    </row>
    <row r="2" ht="15">
      <c r="F2" s="4" t="s">
        <v>402</v>
      </c>
    </row>
    <row r="3" ht="15">
      <c r="F3" s="4" t="s">
        <v>293</v>
      </c>
    </row>
    <row r="4" ht="15">
      <c r="F4" s="4" t="s">
        <v>323</v>
      </c>
    </row>
    <row r="5" ht="15">
      <c r="F5" s="4"/>
    </row>
    <row r="6" spans="1:6" ht="32.25" customHeight="1">
      <c r="A6" s="622" t="s">
        <v>421</v>
      </c>
      <c r="B6" s="524"/>
      <c r="C6" s="524"/>
      <c r="D6" s="524"/>
      <c r="E6" s="524"/>
      <c r="F6" s="524"/>
    </row>
    <row r="7" spans="1:6" ht="15">
      <c r="A7" s="301"/>
      <c r="B7" s="301"/>
      <c r="C7" s="301"/>
      <c r="D7" s="301"/>
      <c r="E7" s="301"/>
      <c r="F7" s="301"/>
    </row>
    <row r="8" ht="15">
      <c r="F8" s="4" t="s">
        <v>294</v>
      </c>
    </row>
    <row r="9" ht="15">
      <c r="F9" s="4" t="s">
        <v>295</v>
      </c>
    </row>
    <row r="10" ht="15">
      <c r="F10" s="4"/>
    </row>
    <row r="11" ht="15">
      <c r="F11" s="250" t="s">
        <v>296</v>
      </c>
    </row>
    <row r="12" ht="15">
      <c r="F12" s="4" t="s">
        <v>297</v>
      </c>
    </row>
    <row r="13" ht="15">
      <c r="F13" s="4" t="s">
        <v>298</v>
      </c>
    </row>
    <row r="14" ht="15.75" thickBot="1"/>
    <row r="15" spans="1:6" ht="15.75" customHeight="1">
      <c r="A15" s="612" t="s">
        <v>0</v>
      </c>
      <c r="B15" s="598" t="s">
        <v>56</v>
      </c>
      <c r="C15" s="646" t="s">
        <v>46</v>
      </c>
      <c r="D15" s="548"/>
      <c r="E15" s="646" t="s">
        <v>123</v>
      </c>
      <c r="F15" s="647"/>
    </row>
    <row r="16" spans="1:6" ht="15.75" customHeight="1">
      <c r="A16" s="613"/>
      <c r="B16" s="599"/>
      <c r="C16" s="15" t="s">
        <v>119</v>
      </c>
      <c r="D16" s="15" t="s">
        <v>25</v>
      </c>
      <c r="E16" s="15" t="s">
        <v>119</v>
      </c>
      <c r="F16" s="308" t="s">
        <v>25</v>
      </c>
    </row>
    <row r="17" spans="1:6" ht="15.75" customHeight="1">
      <c r="A17" s="614"/>
      <c r="B17" s="600"/>
      <c r="C17" s="15" t="s">
        <v>57</v>
      </c>
      <c r="D17" s="15" t="s">
        <v>57</v>
      </c>
      <c r="E17" s="15" t="s">
        <v>57</v>
      </c>
      <c r="F17" s="308" t="s">
        <v>57</v>
      </c>
    </row>
    <row r="18" spans="1:6" ht="15">
      <c r="A18" s="316">
        <v>1</v>
      </c>
      <c r="B18" s="315">
        <v>2</v>
      </c>
      <c r="C18" s="317">
        <v>3</v>
      </c>
      <c r="D18" s="317">
        <v>4</v>
      </c>
      <c r="E18" s="317">
        <v>5</v>
      </c>
      <c r="F18" s="318">
        <v>6</v>
      </c>
    </row>
    <row r="19" spans="1:6" ht="15.75" thickBot="1">
      <c r="A19" s="120"/>
      <c r="B19" s="36"/>
      <c r="C19" s="319"/>
      <c r="D19" s="319"/>
      <c r="E19" s="319"/>
      <c r="F19" s="320"/>
    </row>
    <row r="20" spans="1:10" ht="15">
      <c r="A20" s="30"/>
      <c r="B20" s="117"/>
      <c r="C20" s="117"/>
      <c r="D20" s="117"/>
      <c r="E20" s="117"/>
      <c r="F20" s="117"/>
      <c r="G20" s="117"/>
      <c r="H20" s="117"/>
      <c r="I20" s="117"/>
      <c r="J20" s="13"/>
    </row>
    <row r="21" ht="15">
      <c r="B21" s="1" t="s">
        <v>118</v>
      </c>
    </row>
    <row r="23" ht="15">
      <c r="E23" s="13"/>
    </row>
    <row r="24" ht="15">
      <c r="E24" s="13"/>
    </row>
    <row r="25" ht="15">
      <c r="E25" s="13"/>
    </row>
    <row r="26" ht="15">
      <c r="A26" s="21"/>
    </row>
    <row r="28" ht="15">
      <c r="A28" s="18"/>
    </row>
  </sheetData>
  <sheetProtection/>
  <mergeCells count="5">
    <mergeCell ref="A6:F6"/>
    <mergeCell ref="E15:F15"/>
    <mergeCell ref="C15:D15"/>
    <mergeCell ref="B15:B17"/>
    <mergeCell ref="A15:A1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AJ58"/>
  <sheetViews>
    <sheetView tabSelected="1" view="pageBreakPreview" zoomScale="75" zoomScaleSheetLayoutView="75" zoomScalePageLayoutView="0" workbookViewId="0" topLeftCell="A28">
      <selection activeCell="A45" sqref="A45:IV52"/>
    </sheetView>
  </sheetViews>
  <sheetFormatPr defaultColWidth="9.00390625" defaultRowHeight="15.75" outlineLevelRow="1"/>
  <cols>
    <col min="1" max="1" width="10.125" style="1" customWidth="1"/>
    <col min="2" max="2" width="37.25390625" style="1" bestFit="1" customWidth="1"/>
    <col min="3" max="3" width="14.625" style="1" customWidth="1"/>
    <col min="4" max="4" width="12.50390625" style="1" customWidth="1"/>
    <col min="5" max="5" width="10.625" style="438" customWidth="1"/>
    <col min="6" max="6" width="9.875" style="18" customWidth="1"/>
    <col min="7" max="7" width="9.75390625" style="18" customWidth="1"/>
    <col min="8" max="9" width="9.75390625" style="18" hidden="1" customWidth="1"/>
    <col min="10" max="10" width="9.875" style="18" customWidth="1"/>
    <col min="11" max="11" width="9.25390625" style="424" customWidth="1"/>
    <col min="12" max="13" width="10.875" style="424" hidden="1" customWidth="1"/>
    <col min="14" max="14" width="9.625" style="18" customWidth="1"/>
    <col min="15" max="15" width="9.375" style="18" customWidth="1"/>
    <col min="16" max="17" width="10.50390625" style="18" hidden="1" customWidth="1"/>
    <col min="18" max="18" width="10.25390625" style="18" customWidth="1"/>
    <col min="19" max="19" width="10.125" style="443" customWidth="1"/>
    <col min="20" max="21" width="10.125" style="443" hidden="1" customWidth="1"/>
    <col min="22" max="22" width="11.375" style="507" customWidth="1"/>
    <col min="23" max="23" width="10.125" style="507" hidden="1" customWidth="1"/>
    <col min="24" max="24" width="10.125" style="507" customWidth="1"/>
    <col min="25" max="25" width="9.875" style="421" customWidth="1"/>
    <col min="26" max="26" width="10.375" style="421" hidden="1" customWidth="1"/>
    <col min="27" max="27" width="10.375" style="421" customWidth="1"/>
    <col min="28" max="28" width="13.375" style="18" customWidth="1"/>
    <col min="29" max="29" width="12.25390625" style="1" customWidth="1"/>
    <col min="30" max="30" width="10.125" style="1" customWidth="1"/>
    <col min="31" max="31" width="10.75390625" style="1" customWidth="1"/>
    <col min="32" max="32" width="9.00390625" style="1" customWidth="1"/>
    <col min="33" max="33" width="35.875" style="1" customWidth="1"/>
    <col min="34" max="35" width="9.00390625" style="1" customWidth="1"/>
    <col min="36" max="36" width="21.00390625" style="1" customWidth="1"/>
    <col min="37" max="16384" width="9.00390625" style="1" customWidth="1"/>
  </cols>
  <sheetData>
    <row r="1" ht="15">
      <c r="A1" s="1" t="s">
        <v>545</v>
      </c>
    </row>
    <row r="2" ht="22.5">
      <c r="AG2" s="429" t="s">
        <v>417</v>
      </c>
    </row>
    <row r="3" ht="22.5">
      <c r="AG3" s="429" t="s">
        <v>293</v>
      </c>
    </row>
    <row r="4" ht="22.5">
      <c r="AG4" s="429" t="s">
        <v>323</v>
      </c>
    </row>
    <row r="5" ht="22.5">
      <c r="AG5" s="429"/>
    </row>
    <row r="6" spans="1:33" ht="51.75" customHeight="1">
      <c r="A6" s="648" t="s">
        <v>573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649"/>
    </row>
    <row r="7" ht="22.5">
      <c r="AG7" s="429" t="s">
        <v>294</v>
      </c>
    </row>
    <row r="8" spans="10:33" ht="22.5">
      <c r="J8" s="18" t="s">
        <v>390</v>
      </c>
      <c r="AG8" s="429" t="s">
        <v>577</v>
      </c>
    </row>
    <row r="9" spans="4:33" ht="22.5">
      <c r="D9" s="1" t="s">
        <v>390</v>
      </c>
      <c r="AG9" s="429" t="s">
        <v>578</v>
      </c>
    </row>
    <row r="10" ht="22.5">
      <c r="AG10" s="429"/>
    </row>
    <row r="11" spans="11:33" ht="22.5">
      <c r="K11" s="424" t="s">
        <v>390</v>
      </c>
      <c r="AG11" s="429"/>
    </row>
    <row r="12" ht="22.5">
      <c r="AG12" s="430" t="s">
        <v>296</v>
      </c>
    </row>
    <row r="13" spans="1:33" ht="22.5">
      <c r="A13" s="16"/>
      <c r="AG13" s="429" t="s">
        <v>297</v>
      </c>
    </row>
    <row r="14" spans="1:33" ht="23.25" customHeight="1" hidden="1">
      <c r="A14" s="16"/>
      <c r="AC14" s="1" t="s">
        <v>546</v>
      </c>
      <c r="AG14" s="429" t="s">
        <v>298</v>
      </c>
    </row>
    <row r="15" spans="1:33" ht="22.5">
      <c r="A15" s="16"/>
      <c r="AG15" s="429"/>
    </row>
    <row r="16" spans="1:33" ht="22.5">
      <c r="A16" s="16"/>
      <c r="AG16" s="429"/>
    </row>
    <row r="17" ht="23.25" thickBot="1">
      <c r="AG17" s="431"/>
    </row>
    <row r="18" spans="1:33" ht="126" customHeight="1">
      <c r="A18" s="570" t="s">
        <v>545</v>
      </c>
      <c r="B18" s="571" t="s">
        <v>390</v>
      </c>
      <c r="C18" s="571" t="s">
        <v>360</v>
      </c>
      <c r="D18" s="571" t="s">
        <v>556</v>
      </c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473"/>
      <c r="U18" s="484"/>
      <c r="V18" s="651" t="s">
        <v>554</v>
      </c>
      <c r="W18" s="651"/>
      <c r="X18" s="651"/>
      <c r="Y18" s="530" t="s">
        <v>344</v>
      </c>
      <c r="Z18" s="530"/>
      <c r="AA18" s="530"/>
      <c r="AB18" s="598" t="s">
        <v>555</v>
      </c>
      <c r="AC18" s="571" t="s">
        <v>137</v>
      </c>
      <c r="AD18" s="571"/>
      <c r="AE18" s="571"/>
      <c r="AF18" s="571"/>
      <c r="AG18" s="578" t="s">
        <v>18</v>
      </c>
    </row>
    <row r="19" spans="1:33" ht="31.5" customHeight="1">
      <c r="A19" s="555"/>
      <c r="B19" s="552"/>
      <c r="C19" s="552"/>
      <c r="D19" s="552" t="s">
        <v>19</v>
      </c>
      <c r="E19" s="552"/>
      <c r="F19" s="530" t="s">
        <v>20</v>
      </c>
      <c r="G19" s="530"/>
      <c r="H19" s="472"/>
      <c r="I19" s="472"/>
      <c r="J19" s="530" t="s">
        <v>21</v>
      </c>
      <c r="K19" s="530"/>
      <c r="L19" s="472"/>
      <c r="M19" s="472"/>
      <c r="N19" s="530" t="s">
        <v>22</v>
      </c>
      <c r="O19" s="530"/>
      <c r="P19" s="472"/>
      <c r="Q19" s="472"/>
      <c r="R19" s="530" t="s">
        <v>23</v>
      </c>
      <c r="S19" s="530"/>
      <c r="T19" s="472"/>
      <c r="U19" s="474"/>
      <c r="V19" s="651"/>
      <c r="W19" s="651"/>
      <c r="X19" s="651"/>
      <c r="Y19" s="530"/>
      <c r="Z19" s="530"/>
      <c r="AA19" s="530"/>
      <c r="AB19" s="599"/>
      <c r="AC19" s="552" t="s">
        <v>58</v>
      </c>
      <c r="AD19" s="552" t="s">
        <v>130</v>
      </c>
      <c r="AE19" s="552" t="s">
        <v>128</v>
      </c>
      <c r="AF19" s="552"/>
      <c r="AG19" s="650"/>
    </row>
    <row r="20" spans="1:33" ht="81.75" customHeight="1">
      <c r="A20" s="555"/>
      <c r="B20" s="552"/>
      <c r="C20" s="552"/>
      <c r="D20" s="15" t="s">
        <v>145</v>
      </c>
      <c r="E20" s="439" t="s">
        <v>146</v>
      </c>
      <c r="F20" s="437" t="s">
        <v>24</v>
      </c>
      <c r="G20" s="485" t="s">
        <v>25</v>
      </c>
      <c r="H20" s="472" t="s">
        <v>567</v>
      </c>
      <c r="I20" s="472" t="s">
        <v>568</v>
      </c>
      <c r="J20" s="437" t="s">
        <v>24</v>
      </c>
      <c r="K20" s="416" t="s">
        <v>25</v>
      </c>
      <c r="L20" s="472" t="s">
        <v>567</v>
      </c>
      <c r="M20" s="472" t="s">
        <v>568</v>
      </c>
      <c r="N20" s="437" t="s">
        <v>24</v>
      </c>
      <c r="O20" s="436" t="s">
        <v>25</v>
      </c>
      <c r="P20" s="472" t="s">
        <v>567</v>
      </c>
      <c r="Q20" s="472" t="s">
        <v>568</v>
      </c>
      <c r="R20" s="437" t="s">
        <v>24</v>
      </c>
      <c r="S20" s="444" t="s">
        <v>25</v>
      </c>
      <c r="T20" s="472" t="s">
        <v>567</v>
      </c>
      <c r="U20" s="472" t="s">
        <v>568</v>
      </c>
      <c r="V20" s="508" t="s">
        <v>385</v>
      </c>
      <c r="W20" s="508" t="s">
        <v>20</v>
      </c>
      <c r="X20" s="508" t="s">
        <v>21</v>
      </c>
      <c r="Y20" s="505" t="s">
        <v>385</v>
      </c>
      <c r="Z20" s="505" t="s">
        <v>20</v>
      </c>
      <c r="AA20" s="504" t="s">
        <v>21</v>
      </c>
      <c r="AB20" s="600"/>
      <c r="AC20" s="552"/>
      <c r="AD20" s="552"/>
      <c r="AE20" s="15" t="s">
        <v>127</v>
      </c>
      <c r="AF20" s="15" t="s">
        <v>129</v>
      </c>
      <c r="AG20" s="650"/>
    </row>
    <row r="21" spans="1:33" ht="15">
      <c r="A21" s="28"/>
      <c r="B21" s="26" t="s">
        <v>543</v>
      </c>
      <c r="C21" s="480">
        <f>C22+C26</f>
        <v>74.588</v>
      </c>
      <c r="D21" s="480">
        <f>D22+D26</f>
        <v>74.588</v>
      </c>
      <c r="E21" s="480">
        <f>E22+E26+E34</f>
        <v>33.275999999999996</v>
      </c>
      <c r="F21" s="480">
        <f aca="true" t="shared" si="0" ref="F21:U21">F22+F26</f>
        <v>3.6905</v>
      </c>
      <c r="G21" s="480">
        <f>G22+G26+G34</f>
        <v>18.8194</v>
      </c>
      <c r="H21" s="480">
        <f t="shared" si="0"/>
        <v>0.212</v>
      </c>
      <c r="I21" s="480">
        <f t="shared" si="0"/>
        <v>3.4785</v>
      </c>
      <c r="J21" s="480">
        <f t="shared" si="0"/>
        <v>10.3575</v>
      </c>
      <c r="K21" s="480">
        <f>K22+K26+K34</f>
        <v>14.4563</v>
      </c>
      <c r="L21" s="480">
        <f t="shared" si="0"/>
        <v>6.879</v>
      </c>
      <c r="M21" s="480">
        <f t="shared" si="0"/>
        <v>3.4785</v>
      </c>
      <c r="N21" s="480">
        <f t="shared" si="0"/>
        <v>10.3575</v>
      </c>
      <c r="O21" s="480"/>
      <c r="P21" s="480">
        <f t="shared" si="0"/>
        <v>6.879</v>
      </c>
      <c r="Q21" s="480">
        <f t="shared" si="0"/>
        <v>3.4785</v>
      </c>
      <c r="R21" s="480">
        <f t="shared" si="0"/>
        <v>50.182</v>
      </c>
      <c r="S21" s="480"/>
      <c r="T21" s="480">
        <f t="shared" si="0"/>
        <v>46.704</v>
      </c>
      <c r="U21" s="480">
        <f t="shared" si="0"/>
        <v>3.478</v>
      </c>
      <c r="V21" s="509">
        <f>W21+X21</f>
        <v>60.30862164</v>
      </c>
      <c r="W21" s="509">
        <f>W22+W26+W34</f>
        <v>26.661642999999998</v>
      </c>
      <c r="X21" s="509">
        <f>X22+X26+X34</f>
        <v>33.64697864</v>
      </c>
      <c r="Y21" s="480">
        <f>Z21+AA21</f>
        <v>23.267699999999998</v>
      </c>
      <c r="Z21" s="480">
        <f>Z22+Z26+Z34</f>
        <v>13.445699999999999</v>
      </c>
      <c r="AA21" s="480">
        <f>AA22+AA26+AA34</f>
        <v>9.822000000000001</v>
      </c>
      <c r="AB21" s="480">
        <f>D21-E21</f>
        <v>41.312</v>
      </c>
      <c r="AC21" s="480">
        <f>E21-D21</f>
        <v>-41.312</v>
      </c>
      <c r="AD21" s="489">
        <f>(AB21*100)/D21</f>
        <v>55.38692551080603</v>
      </c>
      <c r="AE21" s="457"/>
      <c r="AF21" s="457"/>
      <c r="AG21" s="464"/>
    </row>
    <row r="22" spans="1:36" ht="40.5" customHeight="1">
      <c r="A22" s="414">
        <v>1</v>
      </c>
      <c r="B22" s="453" t="s">
        <v>135</v>
      </c>
      <c r="C22" s="482">
        <f>C23</f>
        <v>33.698</v>
      </c>
      <c r="D22" s="482">
        <f>D23</f>
        <v>33.698</v>
      </c>
      <c r="E22" s="480"/>
      <c r="F22" s="482"/>
      <c r="G22" s="480"/>
      <c r="H22" s="482"/>
      <c r="I22" s="482"/>
      <c r="J22" s="482"/>
      <c r="K22" s="480"/>
      <c r="L22" s="482"/>
      <c r="M22" s="482"/>
      <c r="N22" s="482"/>
      <c r="O22" s="482"/>
      <c r="P22" s="482">
        <f aca="true" t="shared" si="1" ref="P22:U22">P23</f>
        <v>0</v>
      </c>
      <c r="Q22" s="482">
        <f t="shared" si="1"/>
        <v>0</v>
      </c>
      <c r="R22" s="482">
        <f t="shared" si="1"/>
        <v>33.698</v>
      </c>
      <c r="S22" s="482"/>
      <c r="T22" s="481">
        <f t="shared" si="1"/>
        <v>33.698</v>
      </c>
      <c r="U22" s="481">
        <f t="shared" si="1"/>
        <v>0</v>
      </c>
      <c r="V22" s="509"/>
      <c r="W22" s="509"/>
      <c r="X22" s="509"/>
      <c r="Y22" s="480"/>
      <c r="Z22" s="480"/>
      <c r="AA22" s="480"/>
      <c r="AB22" s="480">
        <f aca="true" t="shared" si="2" ref="AB22:AB33">D22-E22</f>
        <v>33.698</v>
      </c>
      <c r="AC22" s="480">
        <f aca="true" t="shared" si="3" ref="AC22:AC33">E22-D22</f>
        <v>-33.698</v>
      </c>
      <c r="AD22" s="489">
        <f aca="true" t="shared" si="4" ref="AD22:AD33">(AB22*100)/D22</f>
        <v>100</v>
      </c>
      <c r="AE22" s="435"/>
      <c r="AF22" s="457"/>
      <c r="AG22" s="464"/>
      <c r="AJ22" s="7" t="s">
        <v>548</v>
      </c>
    </row>
    <row r="23" spans="1:36" ht="37.5" customHeight="1">
      <c r="A23" s="432">
        <v>42005</v>
      </c>
      <c r="B23" s="453" t="s">
        <v>132</v>
      </c>
      <c r="C23" s="482">
        <f>SUM(C24:C25)</f>
        <v>33.698</v>
      </c>
      <c r="D23" s="482">
        <f>SUM(D24:D25)</f>
        <v>33.698</v>
      </c>
      <c r="E23" s="480"/>
      <c r="F23" s="482"/>
      <c r="G23" s="480"/>
      <c r="H23" s="482"/>
      <c r="I23" s="482"/>
      <c r="J23" s="482"/>
      <c r="K23" s="480"/>
      <c r="L23" s="482"/>
      <c r="M23" s="482"/>
      <c r="N23" s="482"/>
      <c r="O23" s="482"/>
      <c r="P23" s="482">
        <f aca="true" t="shared" si="5" ref="P23:U23">SUM(P24:P25)</f>
        <v>0</v>
      </c>
      <c r="Q23" s="482">
        <f t="shared" si="5"/>
        <v>0</v>
      </c>
      <c r="R23" s="482">
        <f t="shared" si="5"/>
        <v>33.698</v>
      </c>
      <c r="S23" s="482"/>
      <c r="T23" s="481">
        <f t="shared" si="5"/>
        <v>33.698</v>
      </c>
      <c r="U23" s="481">
        <f t="shared" si="5"/>
        <v>0</v>
      </c>
      <c r="V23" s="509"/>
      <c r="W23" s="509"/>
      <c r="X23" s="509"/>
      <c r="Y23" s="480"/>
      <c r="Z23" s="480"/>
      <c r="AA23" s="480"/>
      <c r="AB23" s="480">
        <f t="shared" si="2"/>
        <v>33.698</v>
      </c>
      <c r="AC23" s="480">
        <f t="shared" si="3"/>
        <v>-33.698</v>
      </c>
      <c r="AD23" s="489">
        <f t="shared" si="4"/>
        <v>100</v>
      </c>
      <c r="AE23" s="435"/>
      <c r="AF23" s="457"/>
      <c r="AG23" s="464"/>
      <c r="AJ23" s="7" t="s">
        <v>548</v>
      </c>
    </row>
    <row r="24" spans="1:36" ht="117" customHeight="1">
      <c r="A24" s="449" t="s">
        <v>549</v>
      </c>
      <c r="B24" s="415" t="s">
        <v>557</v>
      </c>
      <c r="C24" s="481">
        <v>13.698</v>
      </c>
      <c r="D24" s="481">
        <f>C24</f>
        <v>13.698</v>
      </c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>
        <f>D24</f>
        <v>13.698</v>
      </c>
      <c r="S24" s="471"/>
      <c r="T24" s="471">
        <f>R24</f>
        <v>13.698</v>
      </c>
      <c r="U24" s="471"/>
      <c r="V24" s="509"/>
      <c r="W24" s="510"/>
      <c r="X24" s="510"/>
      <c r="Y24" s="471"/>
      <c r="Z24" s="471"/>
      <c r="AA24" s="471"/>
      <c r="AB24" s="471">
        <f t="shared" si="2"/>
        <v>13.698</v>
      </c>
      <c r="AC24" s="471">
        <f t="shared" si="3"/>
        <v>-13.698</v>
      </c>
      <c r="AD24" s="483">
        <f t="shared" si="4"/>
        <v>100</v>
      </c>
      <c r="AE24" s="435"/>
      <c r="AF24" s="457"/>
      <c r="AG24" s="464"/>
      <c r="AJ24" s="7"/>
    </row>
    <row r="25" spans="1:36" ht="54">
      <c r="A25" s="449" t="s">
        <v>550</v>
      </c>
      <c r="B25" s="476" t="s">
        <v>558</v>
      </c>
      <c r="C25" s="491">
        <v>20</v>
      </c>
      <c r="D25" s="491">
        <f>C25</f>
        <v>20</v>
      </c>
      <c r="E25" s="492"/>
      <c r="F25" s="492"/>
      <c r="G25" s="492"/>
      <c r="H25" s="492"/>
      <c r="I25" s="492"/>
      <c r="J25" s="492"/>
      <c r="K25" s="492"/>
      <c r="L25" s="491"/>
      <c r="M25" s="491"/>
      <c r="N25" s="492"/>
      <c r="O25" s="491"/>
      <c r="P25" s="491"/>
      <c r="Q25" s="491"/>
      <c r="R25" s="492">
        <f>D25</f>
        <v>20</v>
      </c>
      <c r="S25" s="491"/>
      <c r="T25" s="491">
        <f>R25</f>
        <v>20</v>
      </c>
      <c r="U25" s="491"/>
      <c r="V25" s="509"/>
      <c r="W25" s="511"/>
      <c r="X25" s="511"/>
      <c r="Y25" s="491"/>
      <c r="Z25" s="491"/>
      <c r="AA25" s="491"/>
      <c r="AB25" s="471">
        <f t="shared" si="2"/>
        <v>20</v>
      </c>
      <c r="AC25" s="471">
        <f t="shared" si="3"/>
        <v>-20</v>
      </c>
      <c r="AD25" s="483">
        <f t="shared" si="4"/>
        <v>100</v>
      </c>
      <c r="AE25" s="465"/>
      <c r="AF25" s="465"/>
      <c r="AG25" s="465"/>
      <c r="AH25" s="448"/>
      <c r="AJ25" s="450"/>
    </row>
    <row r="26" spans="1:36" ht="38.25" customHeight="1">
      <c r="A26" s="455">
        <v>2</v>
      </c>
      <c r="B26" s="454" t="s">
        <v>54</v>
      </c>
      <c r="C26" s="493">
        <f>C28</f>
        <v>40.89</v>
      </c>
      <c r="D26" s="493">
        <f>D28</f>
        <v>40.89</v>
      </c>
      <c r="E26" s="494">
        <f>E28</f>
        <v>24.9853</v>
      </c>
      <c r="F26" s="493">
        <f aca="true" t="shared" si="6" ref="F26:U26">F28</f>
        <v>3.6905</v>
      </c>
      <c r="G26" s="494">
        <f t="shared" si="6"/>
        <v>13.2407</v>
      </c>
      <c r="H26" s="493">
        <f t="shared" si="6"/>
        <v>0.212</v>
      </c>
      <c r="I26" s="493">
        <f t="shared" si="6"/>
        <v>3.4785</v>
      </c>
      <c r="J26" s="493">
        <f t="shared" si="6"/>
        <v>10.3575</v>
      </c>
      <c r="K26" s="494">
        <f t="shared" si="6"/>
        <v>11.7446</v>
      </c>
      <c r="L26" s="493">
        <f t="shared" si="6"/>
        <v>6.879</v>
      </c>
      <c r="M26" s="493">
        <f t="shared" si="6"/>
        <v>3.4785</v>
      </c>
      <c r="N26" s="493">
        <f t="shared" si="6"/>
        <v>10.3575</v>
      </c>
      <c r="O26" s="493"/>
      <c r="P26" s="493">
        <f t="shared" si="6"/>
        <v>6.879</v>
      </c>
      <c r="Q26" s="493">
        <f t="shared" si="6"/>
        <v>3.4785</v>
      </c>
      <c r="R26" s="493">
        <f t="shared" si="6"/>
        <v>16.484</v>
      </c>
      <c r="S26" s="493"/>
      <c r="T26" s="495">
        <f t="shared" si="6"/>
        <v>13.006</v>
      </c>
      <c r="U26" s="495">
        <f t="shared" si="6"/>
        <v>3.478</v>
      </c>
      <c r="V26" s="509">
        <f aca="true" t="shared" si="7" ref="V26:V41">W26+X26</f>
        <v>15.364795639999999</v>
      </c>
      <c r="W26" s="512">
        <f>W28</f>
        <v>3.676</v>
      </c>
      <c r="X26" s="512">
        <f>X28</f>
        <v>11.688795639999999</v>
      </c>
      <c r="Y26" s="480">
        <f>Z26+AA26</f>
        <v>18.4435</v>
      </c>
      <c r="Z26" s="480">
        <f>Z28</f>
        <v>9.0185</v>
      </c>
      <c r="AA26" s="480">
        <f>AA28</f>
        <v>9.425</v>
      </c>
      <c r="AB26" s="480">
        <f t="shared" si="2"/>
        <v>15.904700000000002</v>
      </c>
      <c r="AC26" s="480">
        <f t="shared" si="3"/>
        <v>-15.904700000000002</v>
      </c>
      <c r="AD26" s="489">
        <f t="shared" si="4"/>
        <v>38.89630716556616</v>
      </c>
      <c r="AE26" s="435"/>
      <c r="AF26" s="457"/>
      <c r="AG26" s="457"/>
      <c r="AJ26" s="417" t="s">
        <v>544</v>
      </c>
    </row>
    <row r="27" spans="1:36" ht="43.5" customHeight="1">
      <c r="A27" s="452">
        <v>42006</v>
      </c>
      <c r="B27" s="478" t="s">
        <v>132</v>
      </c>
      <c r="C27" s="493"/>
      <c r="D27" s="493"/>
      <c r="E27" s="494"/>
      <c r="F27" s="493"/>
      <c r="G27" s="494"/>
      <c r="H27" s="494"/>
      <c r="I27" s="494"/>
      <c r="J27" s="493"/>
      <c r="K27" s="494"/>
      <c r="L27" s="493"/>
      <c r="M27" s="493"/>
      <c r="N27" s="494"/>
      <c r="O27" s="493"/>
      <c r="P27" s="493"/>
      <c r="Q27" s="493"/>
      <c r="R27" s="494"/>
      <c r="S27" s="493"/>
      <c r="T27" s="495"/>
      <c r="U27" s="495"/>
      <c r="V27" s="509"/>
      <c r="W27" s="512"/>
      <c r="X27" s="512"/>
      <c r="Y27" s="480"/>
      <c r="Z27" s="480"/>
      <c r="AA27" s="480"/>
      <c r="AB27" s="480"/>
      <c r="AC27" s="480"/>
      <c r="AD27" s="489"/>
      <c r="AE27" s="435"/>
      <c r="AF27" s="457"/>
      <c r="AG27" s="467"/>
      <c r="AJ27" s="45"/>
    </row>
    <row r="28" spans="1:36" ht="29.25" customHeight="1">
      <c r="A28" s="452">
        <v>42037</v>
      </c>
      <c r="B28" s="479" t="s">
        <v>299</v>
      </c>
      <c r="C28" s="496">
        <f>SUM(C29:C33)</f>
        <v>40.89</v>
      </c>
      <c r="D28" s="496">
        <f>SUM(D29:D33)</f>
        <v>40.89</v>
      </c>
      <c r="E28" s="497">
        <f>SUM(E29:E33)</f>
        <v>24.9853</v>
      </c>
      <c r="F28" s="496">
        <f aca="true" t="shared" si="8" ref="F28:U28">SUM(F29:F33)</f>
        <v>3.6905</v>
      </c>
      <c r="G28" s="497">
        <f t="shared" si="8"/>
        <v>13.2407</v>
      </c>
      <c r="H28" s="496">
        <f t="shared" si="8"/>
        <v>0.212</v>
      </c>
      <c r="I28" s="496">
        <f t="shared" si="8"/>
        <v>3.4785</v>
      </c>
      <c r="J28" s="496">
        <f t="shared" si="8"/>
        <v>10.3575</v>
      </c>
      <c r="K28" s="497">
        <f t="shared" si="8"/>
        <v>11.7446</v>
      </c>
      <c r="L28" s="496">
        <f t="shared" si="8"/>
        <v>6.879</v>
      </c>
      <c r="M28" s="496">
        <f t="shared" si="8"/>
        <v>3.4785</v>
      </c>
      <c r="N28" s="496">
        <f t="shared" si="8"/>
        <v>10.3575</v>
      </c>
      <c r="O28" s="496"/>
      <c r="P28" s="496">
        <f t="shared" si="8"/>
        <v>6.879</v>
      </c>
      <c r="Q28" s="496">
        <f t="shared" si="8"/>
        <v>3.4785</v>
      </c>
      <c r="R28" s="496">
        <f t="shared" si="8"/>
        <v>16.484</v>
      </c>
      <c r="S28" s="496"/>
      <c r="T28" s="498">
        <f t="shared" si="8"/>
        <v>13.006</v>
      </c>
      <c r="U28" s="498">
        <f t="shared" si="8"/>
        <v>3.478</v>
      </c>
      <c r="V28" s="509">
        <f t="shared" si="7"/>
        <v>15.364795639999999</v>
      </c>
      <c r="W28" s="513">
        <f>SUM(W29:W33)</f>
        <v>3.676</v>
      </c>
      <c r="X28" s="513">
        <f>SUM(X29:X33)</f>
        <v>11.688795639999999</v>
      </c>
      <c r="Y28" s="496">
        <f>Z28+AA28</f>
        <v>18.4435</v>
      </c>
      <c r="Z28" s="496">
        <f>Z29+Z30+Z31+Z32+Z33</f>
        <v>9.0185</v>
      </c>
      <c r="AA28" s="496">
        <f>AA29+AA30+AA31+AA32+AA33</f>
        <v>9.425</v>
      </c>
      <c r="AB28" s="480">
        <f t="shared" si="2"/>
        <v>15.904700000000002</v>
      </c>
      <c r="AC28" s="480">
        <f t="shared" si="3"/>
        <v>-15.904700000000002</v>
      </c>
      <c r="AD28" s="489">
        <f t="shared" si="4"/>
        <v>38.89630716556616</v>
      </c>
      <c r="AE28" s="468"/>
      <c r="AF28" s="468"/>
      <c r="AG28" s="468"/>
      <c r="AH28" s="456"/>
      <c r="AJ28" s="456"/>
    </row>
    <row r="29" spans="1:36" ht="63" customHeight="1">
      <c r="A29" s="432" t="s">
        <v>551</v>
      </c>
      <c r="B29" s="477" t="s">
        <v>559</v>
      </c>
      <c r="C29" s="498">
        <v>2.638</v>
      </c>
      <c r="D29" s="498">
        <f>C29</f>
        <v>2.638</v>
      </c>
      <c r="E29" s="499"/>
      <c r="F29" s="499"/>
      <c r="G29" s="499"/>
      <c r="H29" s="499"/>
      <c r="I29" s="499"/>
      <c r="J29" s="499"/>
      <c r="K29" s="499"/>
      <c r="L29" s="498"/>
      <c r="M29" s="498"/>
      <c r="N29" s="499"/>
      <c r="O29" s="498"/>
      <c r="P29" s="498"/>
      <c r="Q29" s="498"/>
      <c r="R29" s="499">
        <f>D29</f>
        <v>2.638</v>
      </c>
      <c r="S29" s="498"/>
      <c r="T29" s="498">
        <f>R29</f>
        <v>2.638</v>
      </c>
      <c r="U29" s="498"/>
      <c r="V29" s="509"/>
      <c r="W29" s="514"/>
      <c r="X29" s="514"/>
      <c r="Y29" s="498"/>
      <c r="Z29" s="498"/>
      <c r="AA29" s="498"/>
      <c r="AB29" s="471">
        <f t="shared" si="2"/>
        <v>2.638</v>
      </c>
      <c r="AC29" s="471">
        <f t="shared" si="3"/>
        <v>-2.638</v>
      </c>
      <c r="AD29" s="483">
        <f t="shared" si="4"/>
        <v>100.00000000000001</v>
      </c>
      <c r="AE29" s="466"/>
      <c r="AF29" s="466"/>
      <c r="AG29" s="417"/>
      <c r="AH29" s="451"/>
      <c r="AJ29" s="451"/>
    </row>
    <row r="30" spans="1:36" ht="36">
      <c r="A30" s="432" t="s">
        <v>552</v>
      </c>
      <c r="B30" s="477" t="s">
        <v>560</v>
      </c>
      <c r="C30" s="498">
        <v>3.491</v>
      </c>
      <c r="D30" s="498">
        <f>C30</f>
        <v>3.491</v>
      </c>
      <c r="E30" s="499"/>
      <c r="F30" s="499"/>
      <c r="G30" s="499"/>
      <c r="H30" s="499"/>
      <c r="I30" s="499"/>
      <c r="J30" s="499"/>
      <c r="K30" s="499"/>
      <c r="L30" s="498"/>
      <c r="M30" s="498"/>
      <c r="N30" s="499"/>
      <c r="O30" s="498"/>
      <c r="P30" s="498"/>
      <c r="Q30" s="498"/>
      <c r="R30" s="499">
        <f>D30</f>
        <v>3.491</v>
      </c>
      <c r="S30" s="498"/>
      <c r="T30" s="498">
        <f>R30</f>
        <v>3.491</v>
      </c>
      <c r="U30" s="498"/>
      <c r="V30" s="509"/>
      <c r="W30" s="514"/>
      <c r="X30" s="514"/>
      <c r="Y30" s="498"/>
      <c r="Z30" s="498"/>
      <c r="AA30" s="498"/>
      <c r="AB30" s="471">
        <f t="shared" si="2"/>
        <v>3.491</v>
      </c>
      <c r="AC30" s="471">
        <f t="shared" si="3"/>
        <v>-3.491</v>
      </c>
      <c r="AD30" s="483">
        <f t="shared" si="4"/>
        <v>100</v>
      </c>
      <c r="AE30" s="466"/>
      <c r="AF30" s="466"/>
      <c r="AG30" s="466"/>
      <c r="AH30" s="451"/>
      <c r="AJ30" s="451"/>
    </row>
    <row r="31" spans="1:36" ht="90">
      <c r="A31" s="432" t="s">
        <v>561</v>
      </c>
      <c r="B31" s="477" t="s">
        <v>562</v>
      </c>
      <c r="C31" s="498">
        <v>13.914</v>
      </c>
      <c r="D31" s="498">
        <f>C31</f>
        <v>13.914</v>
      </c>
      <c r="E31" s="499">
        <f>13.2407+K31</f>
        <v>24.9116</v>
      </c>
      <c r="F31" s="498">
        <v>3.4785</v>
      </c>
      <c r="G31" s="499">
        <v>13.2407</v>
      </c>
      <c r="H31" s="497"/>
      <c r="I31" s="499">
        <f>F31</f>
        <v>3.4785</v>
      </c>
      <c r="J31" s="498">
        <f>F31</f>
        <v>3.4785</v>
      </c>
      <c r="K31" s="499">
        <f>11.765-0.028-0.0661</f>
        <v>11.6709</v>
      </c>
      <c r="L31" s="498"/>
      <c r="M31" s="498">
        <f>J31</f>
        <v>3.4785</v>
      </c>
      <c r="N31" s="499">
        <f>J31</f>
        <v>3.4785</v>
      </c>
      <c r="O31" s="498"/>
      <c r="P31" s="498"/>
      <c r="Q31" s="498">
        <f>N31</f>
        <v>3.4785</v>
      </c>
      <c r="R31" s="499">
        <v>3.478</v>
      </c>
      <c r="S31" s="496"/>
      <c r="T31" s="496"/>
      <c r="U31" s="496">
        <f>R31</f>
        <v>3.478</v>
      </c>
      <c r="V31" s="510">
        <f t="shared" si="7"/>
        <v>15.11079564</v>
      </c>
      <c r="W31" s="514">
        <v>3.422</v>
      </c>
      <c r="X31" s="514">
        <f>11.687+0.01779564-0.016</f>
        <v>11.688795639999999</v>
      </c>
      <c r="Y31" s="498">
        <f>Z31+AA31</f>
        <v>18.4435</v>
      </c>
      <c r="Z31" s="498">
        <v>9.0185</v>
      </c>
      <c r="AA31" s="498">
        <f>9.497-0.072</f>
        <v>9.425</v>
      </c>
      <c r="AB31" s="471">
        <f t="shared" si="2"/>
        <v>-10.9976</v>
      </c>
      <c r="AC31" s="471">
        <f t="shared" si="3"/>
        <v>10.9976</v>
      </c>
      <c r="AD31" s="483">
        <f t="shared" si="4"/>
        <v>-79.03981601264913</v>
      </c>
      <c r="AE31" s="466"/>
      <c r="AF31" s="466"/>
      <c r="AG31" s="417" t="s">
        <v>544</v>
      </c>
      <c r="AH31" s="451"/>
      <c r="AJ31" s="451"/>
    </row>
    <row r="32" spans="1:36" ht="18">
      <c r="A32" s="432" t="s">
        <v>563</v>
      </c>
      <c r="B32" s="477" t="s">
        <v>564</v>
      </c>
      <c r="C32" s="498">
        <v>0.847</v>
      </c>
      <c r="D32" s="498">
        <f>C32</f>
        <v>0.847</v>
      </c>
      <c r="E32" s="499"/>
      <c r="F32" s="498">
        <v>0.212</v>
      </c>
      <c r="G32" s="499"/>
      <c r="H32" s="499">
        <f>F32</f>
        <v>0.212</v>
      </c>
      <c r="I32" s="499"/>
      <c r="J32" s="498">
        <v>0.212</v>
      </c>
      <c r="K32" s="499"/>
      <c r="L32" s="498">
        <f>J32</f>
        <v>0.212</v>
      </c>
      <c r="M32" s="498"/>
      <c r="N32" s="499">
        <v>0.212</v>
      </c>
      <c r="O32" s="498"/>
      <c r="P32" s="498">
        <f>N32</f>
        <v>0.212</v>
      </c>
      <c r="Q32" s="498"/>
      <c r="R32" s="499">
        <v>0.211</v>
      </c>
      <c r="S32" s="496"/>
      <c r="T32" s="496">
        <f>R32</f>
        <v>0.211</v>
      </c>
      <c r="U32" s="496"/>
      <c r="V32" s="510">
        <f t="shared" si="7"/>
        <v>0.254</v>
      </c>
      <c r="W32" s="514">
        <v>0.254</v>
      </c>
      <c r="X32" s="514"/>
      <c r="Y32" s="496"/>
      <c r="Z32" s="496"/>
      <c r="AA32" s="496"/>
      <c r="AB32" s="471">
        <f t="shared" si="2"/>
        <v>0.847</v>
      </c>
      <c r="AC32" s="471">
        <f t="shared" si="3"/>
        <v>-0.847</v>
      </c>
      <c r="AD32" s="483">
        <f t="shared" si="4"/>
        <v>100</v>
      </c>
      <c r="AE32" s="468"/>
      <c r="AF32" s="468"/>
      <c r="AG32" s="468"/>
      <c r="AH32" s="456"/>
      <c r="AJ32" s="456"/>
    </row>
    <row r="33" spans="1:36" ht="54">
      <c r="A33" s="432" t="s">
        <v>565</v>
      </c>
      <c r="B33" s="477" t="s">
        <v>566</v>
      </c>
      <c r="C33" s="498">
        <v>20</v>
      </c>
      <c r="D33" s="498">
        <f>C33</f>
        <v>20</v>
      </c>
      <c r="E33" s="499">
        <f>K33</f>
        <v>0.0737</v>
      </c>
      <c r="F33" s="499"/>
      <c r="G33" s="499"/>
      <c r="H33" s="499"/>
      <c r="I33" s="499"/>
      <c r="J33" s="499">
        <v>6.667</v>
      </c>
      <c r="K33" s="499">
        <v>0.0737</v>
      </c>
      <c r="L33" s="498">
        <f>J33</f>
        <v>6.667</v>
      </c>
      <c r="M33" s="498"/>
      <c r="N33" s="499">
        <v>6.667</v>
      </c>
      <c r="O33" s="498"/>
      <c r="P33" s="498">
        <f>N33</f>
        <v>6.667</v>
      </c>
      <c r="Q33" s="498"/>
      <c r="R33" s="499">
        <v>6.666</v>
      </c>
      <c r="S33" s="498"/>
      <c r="T33" s="498">
        <f>R33</f>
        <v>6.666</v>
      </c>
      <c r="U33" s="498"/>
      <c r="V33" s="510"/>
      <c r="W33" s="514"/>
      <c r="X33" s="514"/>
      <c r="Y33" s="498"/>
      <c r="Z33" s="498"/>
      <c r="AA33" s="498"/>
      <c r="AB33" s="471">
        <f t="shared" si="2"/>
        <v>19.9263</v>
      </c>
      <c r="AC33" s="471">
        <f t="shared" si="3"/>
        <v>-19.9263</v>
      </c>
      <c r="AD33" s="483">
        <f t="shared" si="4"/>
        <v>99.6315</v>
      </c>
      <c r="AE33" s="466"/>
      <c r="AF33" s="466"/>
      <c r="AG33" s="466"/>
      <c r="AH33" s="451"/>
      <c r="AJ33" s="451"/>
    </row>
    <row r="34" spans="1:36" ht="18">
      <c r="A34" s="417"/>
      <c r="B34" s="418" t="s">
        <v>553</v>
      </c>
      <c r="C34" s="481"/>
      <c r="D34" s="481"/>
      <c r="E34" s="471">
        <f>SUM(E35:E41)</f>
        <v>8.2907</v>
      </c>
      <c r="F34" s="471"/>
      <c r="G34" s="471">
        <f>SUM(G35:G41)</f>
        <v>5.5786999999999995</v>
      </c>
      <c r="H34" s="471"/>
      <c r="I34" s="471"/>
      <c r="J34" s="471"/>
      <c r="K34" s="471">
        <f>SUM(K35:K39)</f>
        <v>2.7117</v>
      </c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510">
        <f t="shared" si="7"/>
        <v>44.943826</v>
      </c>
      <c r="W34" s="510">
        <f>SUM(W35:W40)</f>
        <v>22.985643</v>
      </c>
      <c r="X34" s="510">
        <f>SUM(X35:X41)</f>
        <v>21.958183000000005</v>
      </c>
      <c r="Y34" s="471">
        <f>Z34+AA34</f>
        <v>4.8242</v>
      </c>
      <c r="Z34" s="471">
        <f>SUM(Z35:Z40)</f>
        <v>4.4272</v>
      </c>
      <c r="AA34" s="471">
        <f>SUM(AA35:AA39)</f>
        <v>0.397</v>
      </c>
      <c r="AB34" s="480"/>
      <c r="AC34" s="471"/>
      <c r="AD34" s="489"/>
      <c r="AE34" s="469"/>
      <c r="AF34" s="469"/>
      <c r="AG34" s="469"/>
      <c r="AJ34" s="460"/>
    </row>
    <row r="35" spans="1:33" ht="36" hidden="1" outlineLevel="1">
      <c r="A35" s="103"/>
      <c r="B35" s="419" t="s">
        <v>569</v>
      </c>
      <c r="C35" s="500"/>
      <c r="D35" s="500"/>
      <c r="E35" s="501"/>
      <c r="F35" s="145"/>
      <c r="G35" s="501"/>
      <c r="H35" s="501"/>
      <c r="I35" s="501"/>
      <c r="J35" s="145"/>
      <c r="K35" s="501"/>
      <c r="L35" s="501"/>
      <c r="M35" s="501"/>
      <c r="N35" s="145"/>
      <c r="O35" s="145"/>
      <c r="P35" s="145"/>
      <c r="Q35" s="145"/>
      <c r="R35" s="145"/>
      <c r="S35" s="502"/>
      <c r="T35" s="502"/>
      <c r="U35" s="502"/>
      <c r="V35" s="523">
        <f t="shared" si="7"/>
        <v>39.8</v>
      </c>
      <c r="W35" s="515">
        <f>11.2+10</f>
        <v>21.2</v>
      </c>
      <c r="X35" s="515">
        <f>2.4+2+5+4.2+5</f>
        <v>18.6</v>
      </c>
      <c r="Y35" s="145"/>
      <c r="Z35" s="145"/>
      <c r="AA35" s="145"/>
      <c r="AB35" s="503"/>
      <c r="AC35" s="501"/>
      <c r="AD35" s="490"/>
      <c r="AE35" s="29"/>
      <c r="AF35" s="29"/>
      <c r="AG35" s="29"/>
    </row>
    <row r="36" spans="1:33" ht="18" hidden="1" outlineLevel="1">
      <c r="A36" s="103"/>
      <c r="B36" s="419" t="s">
        <v>570</v>
      </c>
      <c r="C36" s="500"/>
      <c r="D36" s="500"/>
      <c r="E36" s="501">
        <f>4.4272+K36</f>
        <v>4.8342</v>
      </c>
      <c r="F36" s="145"/>
      <c r="G36" s="501">
        <v>4.4272</v>
      </c>
      <c r="H36" s="501"/>
      <c r="I36" s="501"/>
      <c r="J36" s="145"/>
      <c r="K36" s="501">
        <v>0.407</v>
      </c>
      <c r="L36" s="501"/>
      <c r="M36" s="501"/>
      <c r="N36" s="145"/>
      <c r="O36" s="145"/>
      <c r="P36" s="145"/>
      <c r="Q36" s="145"/>
      <c r="R36" s="145"/>
      <c r="S36" s="502"/>
      <c r="T36" s="502"/>
      <c r="U36" s="502"/>
      <c r="V36" s="523">
        <f t="shared" si="7"/>
        <v>1.6777279999999999</v>
      </c>
      <c r="W36" s="515">
        <f>1.002+0.283643</f>
        <v>1.2856429999999999</v>
      </c>
      <c r="X36" s="515">
        <f>0.15+0.028085+0.198+0.016</f>
        <v>0.392085</v>
      </c>
      <c r="Y36" s="145">
        <f>Z36+AA36</f>
        <v>4.8242</v>
      </c>
      <c r="Z36" s="145">
        <v>4.4272</v>
      </c>
      <c r="AA36" s="145">
        <v>0.397</v>
      </c>
      <c r="AB36" s="503"/>
      <c r="AC36" s="501"/>
      <c r="AD36" s="490"/>
      <c r="AE36" s="29"/>
      <c r="AF36" s="29"/>
      <c r="AG36" s="29"/>
    </row>
    <row r="37" spans="1:33" ht="18" hidden="1" outlineLevel="1">
      <c r="A37" s="103"/>
      <c r="B37" s="419" t="s">
        <v>571</v>
      </c>
      <c r="C37" s="500"/>
      <c r="D37" s="500"/>
      <c r="E37" s="501"/>
      <c r="F37" s="145"/>
      <c r="G37" s="501"/>
      <c r="H37" s="501"/>
      <c r="I37" s="501"/>
      <c r="J37" s="145"/>
      <c r="K37" s="501"/>
      <c r="L37" s="501"/>
      <c r="M37" s="501"/>
      <c r="N37" s="145"/>
      <c r="O37" s="145"/>
      <c r="P37" s="145"/>
      <c r="Q37" s="145"/>
      <c r="R37" s="145"/>
      <c r="S37" s="502"/>
      <c r="T37" s="502"/>
      <c r="U37" s="502"/>
      <c r="V37" s="523">
        <f t="shared" si="7"/>
        <v>0.5</v>
      </c>
      <c r="W37" s="515">
        <v>0.5</v>
      </c>
      <c r="X37" s="515"/>
      <c r="Y37" s="145"/>
      <c r="Z37" s="145"/>
      <c r="AA37" s="145"/>
      <c r="AB37" s="503"/>
      <c r="AC37" s="501"/>
      <c r="AD37" s="490"/>
      <c r="AE37" s="29"/>
      <c r="AF37" s="29"/>
      <c r="AG37" s="29"/>
    </row>
    <row r="38" spans="1:33" ht="18" hidden="1" outlineLevel="1">
      <c r="A38" s="103"/>
      <c r="B38" s="419" t="s">
        <v>572</v>
      </c>
      <c r="C38" s="500"/>
      <c r="D38" s="500"/>
      <c r="E38" s="501">
        <v>1.1515</v>
      </c>
      <c r="F38" s="145"/>
      <c r="G38" s="501">
        <v>1.1515</v>
      </c>
      <c r="H38" s="501"/>
      <c r="I38" s="501"/>
      <c r="J38" s="145"/>
      <c r="K38" s="501"/>
      <c r="L38" s="501"/>
      <c r="M38" s="501"/>
      <c r="N38" s="145"/>
      <c r="O38" s="145"/>
      <c r="P38" s="145"/>
      <c r="Q38" s="145"/>
      <c r="R38" s="145"/>
      <c r="S38" s="502"/>
      <c r="T38" s="502"/>
      <c r="U38" s="502"/>
      <c r="V38" s="523"/>
      <c r="W38" s="516"/>
      <c r="X38" s="516"/>
      <c r="Y38" s="145"/>
      <c r="Z38" s="145"/>
      <c r="AA38" s="145"/>
      <c r="AB38" s="503"/>
      <c r="AC38" s="501"/>
      <c r="AD38" s="490"/>
      <c r="AE38" s="29"/>
      <c r="AF38" s="29"/>
      <c r="AG38" s="29"/>
    </row>
    <row r="39" spans="1:33" ht="18" hidden="1" outlineLevel="1">
      <c r="A39" s="103"/>
      <c r="B39" s="419" t="s">
        <v>574</v>
      </c>
      <c r="C39" s="461"/>
      <c r="D39" s="461"/>
      <c r="E39" s="458">
        <v>2.305</v>
      </c>
      <c r="F39" s="458"/>
      <c r="G39" s="463"/>
      <c r="H39" s="463"/>
      <c r="I39" s="463"/>
      <c r="J39" s="458"/>
      <c r="K39" s="459">
        <v>2.3047</v>
      </c>
      <c r="L39" s="459"/>
      <c r="M39" s="459"/>
      <c r="N39" s="458"/>
      <c r="O39" s="458"/>
      <c r="P39" s="458"/>
      <c r="Q39" s="458"/>
      <c r="R39" s="458"/>
      <c r="S39" s="462"/>
      <c r="T39" s="462"/>
      <c r="U39" s="462"/>
      <c r="V39" s="523">
        <f t="shared" si="7"/>
        <v>1.330098</v>
      </c>
      <c r="W39" s="517"/>
      <c r="X39" s="517">
        <f>0.000098+1.33</f>
        <v>1.330098</v>
      </c>
      <c r="Y39" s="458"/>
      <c r="Z39" s="458"/>
      <c r="AA39" s="458"/>
      <c r="AB39" s="487"/>
      <c r="AC39" s="459"/>
      <c r="AD39" s="488"/>
      <c r="AE39" s="29"/>
      <c r="AF39" s="29"/>
      <c r="AG39" s="29"/>
    </row>
    <row r="40" spans="1:33" ht="18" hidden="1" outlineLevel="1">
      <c r="A40" s="103"/>
      <c r="B40" s="419" t="s">
        <v>575</v>
      </c>
      <c r="C40" s="461"/>
      <c r="D40" s="461"/>
      <c r="E40" s="463"/>
      <c r="F40" s="458"/>
      <c r="G40" s="463"/>
      <c r="H40" s="463"/>
      <c r="I40" s="463"/>
      <c r="J40" s="458"/>
      <c r="K40" s="459"/>
      <c r="L40" s="459"/>
      <c r="M40" s="459"/>
      <c r="N40" s="458"/>
      <c r="O40" s="458"/>
      <c r="P40" s="458"/>
      <c r="Q40" s="458"/>
      <c r="R40" s="458"/>
      <c r="S40" s="462"/>
      <c r="T40" s="462"/>
      <c r="U40" s="462"/>
      <c r="V40" s="523">
        <f t="shared" si="7"/>
        <v>1.068</v>
      </c>
      <c r="W40" s="517"/>
      <c r="X40" s="517">
        <v>1.068</v>
      </c>
      <c r="Y40" s="458"/>
      <c r="Z40" s="458"/>
      <c r="AA40" s="458"/>
      <c r="AB40" s="487"/>
      <c r="AC40" s="459"/>
      <c r="AD40" s="488"/>
      <c r="AE40" s="29"/>
      <c r="AF40" s="29"/>
      <c r="AG40" s="29"/>
    </row>
    <row r="41" spans="1:33" ht="18" hidden="1" outlineLevel="1">
      <c r="A41" s="103"/>
      <c r="B41" s="419" t="s">
        <v>576</v>
      </c>
      <c r="C41" s="29"/>
      <c r="D41" s="29"/>
      <c r="E41" s="470"/>
      <c r="F41" s="39"/>
      <c r="G41" s="470"/>
      <c r="H41" s="470"/>
      <c r="I41" s="470"/>
      <c r="J41" s="39"/>
      <c r="K41" s="425"/>
      <c r="L41" s="425"/>
      <c r="M41" s="425"/>
      <c r="N41" s="39"/>
      <c r="O41" s="39"/>
      <c r="P41" s="39"/>
      <c r="Q41" s="39"/>
      <c r="R41" s="39"/>
      <c r="S41" s="445"/>
      <c r="T41" s="445"/>
      <c r="U41" s="445"/>
      <c r="V41" s="523">
        <f t="shared" si="7"/>
        <v>0.568</v>
      </c>
      <c r="W41" s="518"/>
      <c r="X41" s="519">
        <v>0.568</v>
      </c>
      <c r="Y41" s="422"/>
      <c r="Z41" s="422"/>
      <c r="AA41" s="422"/>
      <c r="AB41" s="420"/>
      <c r="AC41" s="420"/>
      <c r="AD41" s="103"/>
      <c r="AE41" s="29"/>
      <c r="AF41" s="29"/>
      <c r="AG41" s="29"/>
    </row>
    <row r="42" spans="1:33" ht="18" collapsed="1">
      <c r="A42" s="103"/>
      <c r="B42" s="419"/>
      <c r="C42" s="29"/>
      <c r="D42" s="29"/>
      <c r="E42" s="470"/>
      <c r="F42" s="39"/>
      <c r="G42" s="470"/>
      <c r="H42" s="470"/>
      <c r="I42" s="470"/>
      <c r="J42" s="39"/>
      <c r="K42" s="425"/>
      <c r="L42" s="425"/>
      <c r="M42" s="425"/>
      <c r="N42" s="39"/>
      <c r="O42" s="39"/>
      <c r="P42" s="39"/>
      <c r="Q42" s="39"/>
      <c r="R42" s="39"/>
      <c r="S42" s="445"/>
      <c r="T42" s="445"/>
      <c r="U42" s="445"/>
      <c r="V42" s="518"/>
      <c r="W42" s="518"/>
      <c r="X42" s="518"/>
      <c r="Y42" s="422"/>
      <c r="Z42" s="422"/>
      <c r="AA42" s="422"/>
      <c r="AB42" s="420"/>
      <c r="AC42" s="420"/>
      <c r="AD42" s="103"/>
      <c r="AE42" s="29"/>
      <c r="AF42" s="29"/>
      <c r="AG42" s="29"/>
    </row>
    <row r="43" spans="1:33" ht="18">
      <c r="A43" s="103"/>
      <c r="B43" s="419"/>
      <c r="C43" s="29"/>
      <c r="D43" s="29"/>
      <c r="E43" s="470"/>
      <c r="F43" s="39"/>
      <c r="G43" s="470"/>
      <c r="H43" s="470"/>
      <c r="I43" s="470"/>
      <c r="J43" s="39"/>
      <c r="K43" s="425"/>
      <c r="L43" s="425"/>
      <c r="M43" s="425"/>
      <c r="N43" s="39"/>
      <c r="O43" s="39"/>
      <c r="P43" s="39"/>
      <c r="Q43" s="39"/>
      <c r="R43" s="39"/>
      <c r="S43" s="445"/>
      <c r="T43" s="445"/>
      <c r="U43" s="445"/>
      <c r="V43" s="518"/>
      <c r="W43" s="518"/>
      <c r="X43" s="518"/>
      <c r="Y43" s="422"/>
      <c r="Z43" s="422"/>
      <c r="AA43" s="422"/>
      <c r="AB43" s="420"/>
      <c r="AC43" s="420"/>
      <c r="AD43" s="103"/>
      <c r="AE43" s="29"/>
      <c r="AF43" s="29"/>
      <c r="AG43" s="29"/>
    </row>
    <row r="44" spans="1:33" ht="18">
      <c r="A44" s="103"/>
      <c r="B44" s="419"/>
      <c r="C44" s="29"/>
      <c r="D44" s="29"/>
      <c r="E44" s="470"/>
      <c r="F44" s="39"/>
      <c r="G44" s="470"/>
      <c r="H44" s="470"/>
      <c r="I44" s="470"/>
      <c r="J44" s="39"/>
      <c r="K44" s="425"/>
      <c r="L44" s="425"/>
      <c r="M44" s="425"/>
      <c r="N44" s="39"/>
      <c r="O44" s="39"/>
      <c r="P44" s="39"/>
      <c r="Q44" s="39"/>
      <c r="R44" s="39"/>
      <c r="S44" s="445"/>
      <c r="T44" s="445"/>
      <c r="U44" s="445"/>
      <c r="V44" s="518"/>
      <c r="W44" s="518"/>
      <c r="X44" s="518"/>
      <c r="Y44" s="422"/>
      <c r="Z44" s="422"/>
      <c r="AA44" s="422"/>
      <c r="AB44" s="420"/>
      <c r="AC44" s="420"/>
      <c r="AD44" s="103"/>
      <c r="AE44" s="29"/>
      <c r="AF44" s="29"/>
      <c r="AG44" s="29"/>
    </row>
    <row r="45" spans="1:33" ht="18">
      <c r="A45" s="103"/>
      <c r="B45" s="419"/>
      <c r="C45" s="29"/>
      <c r="D45" s="29"/>
      <c r="E45" s="440"/>
      <c r="F45" s="39"/>
      <c r="G45" s="422"/>
      <c r="H45" s="422"/>
      <c r="I45" s="422"/>
      <c r="J45" s="39"/>
      <c r="K45" s="425"/>
      <c r="L45" s="425"/>
      <c r="M45" s="425"/>
      <c r="N45" s="39"/>
      <c r="O45" s="39"/>
      <c r="P45" s="39"/>
      <c r="Q45" s="39"/>
      <c r="R45" s="39"/>
      <c r="S45" s="445"/>
      <c r="T45" s="445"/>
      <c r="U45" s="445"/>
      <c r="V45" s="518"/>
      <c r="W45" s="518"/>
      <c r="X45" s="518"/>
      <c r="Y45" s="422"/>
      <c r="Z45" s="422"/>
      <c r="AA45" s="422"/>
      <c r="AB45" s="420"/>
      <c r="AC45" s="420"/>
      <c r="AD45" s="103"/>
      <c r="AE45" s="29"/>
      <c r="AF45" s="29"/>
      <c r="AG45" s="29"/>
    </row>
    <row r="46" spans="1:33" ht="18">
      <c r="A46" s="103"/>
      <c r="B46" s="419"/>
      <c r="C46" s="29"/>
      <c r="D46" s="29"/>
      <c r="E46" s="440"/>
      <c r="F46" s="39"/>
      <c r="G46" s="422"/>
      <c r="H46" s="422"/>
      <c r="I46" s="422"/>
      <c r="J46" s="39"/>
      <c r="K46" s="425"/>
      <c r="L46" s="425"/>
      <c r="M46" s="425"/>
      <c r="N46" s="39"/>
      <c r="O46" s="39"/>
      <c r="P46" s="39"/>
      <c r="Q46" s="39"/>
      <c r="R46" s="39"/>
      <c r="S46" s="445"/>
      <c r="T46" s="445"/>
      <c r="U46" s="445"/>
      <c r="V46" s="518"/>
      <c r="W46" s="518"/>
      <c r="X46" s="518"/>
      <c r="Y46" s="422"/>
      <c r="Z46" s="422"/>
      <c r="AA46" s="422"/>
      <c r="AB46" s="420"/>
      <c r="AC46" s="420"/>
      <c r="AD46" s="103"/>
      <c r="AE46" s="29"/>
      <c r="AF46" s="29"/>
      <c r="AG46" s="29"/>
    </row>
    <row r="47" spans="1:33" ht="15">
      <c r="A47" s="103"/>
      <c r="B47" s="104" t="s">
        <v>306</v>
      </c>
      <c r="C47" s="39"/>
      <c r="D47" s="103"/>
      <c r="E47" s="441"/>
      <c r="F47" s="103"/>
      <c r="G47" s="103"/>
      <c r="H47" s="103"/>
      <c r="I47" s="103"/>
      <c r="J47" s="103"/>
      <c r="K47" s="420"/>
      <c r="L47" s="420"/>
      <c r="M47" s="420"/>
      <c r="N47" s="103"/>
      <c r="O47" s="103"/>
      <c r="P47" s="103"/>
      <c r="Q47" s="103"/>
      <c r="R47" s="103"/>
      <c r="S47" s="446"/>
      <c r="T47" s="446"/>
      <c r="U47" s="446"/>
      <c r="V47" s="520"/>
      <c r="W47" s="520"/>
      <c r="X47" s="520"/>
      <c r="Y47" s="103"/>
      <c r="Z47" s="103"/>
      <c r="AA47" s="103"/>
      <c r="AB47" s="103"/>
      <c r="AC47" s="103"/>
      <c r="AD47" s="103"/>
      <c r="AE47" s="103"/>
      <c r="AF47" s="103"/>
      <c r="AG47" s="103"/>
    </row>
    <row r="48" spans="1:33" ht="15.75" customHeight="1">
      <c r="A48" s="103"/>
      <c r="B48" s="569" t="s">
        <v>307</v>
      </c>
      <c r="C48" s="569"/>
      <c r="D48" s="569"/>
      <c r="E48" s="569"/>
      <c r="F48" s="569"/>
      <c r="G48" s="103"/>
      <c r="H48" s="103"/>
      <c r="I48" s="103"/>
      <c r="J48" s="103"/>
      <c r="K48" s="420"/>
      <c r="L48" s="420"/>
      <c r="M48" s="420"/>
      <c r="N48" s="103"/>
      <c r="O48" s="103"/>
      <c r="P48" s="103"/>
      <c r="Q48" s="103"/>
      <c r="R48" s="103"/>
      <c r="S48" s="446"/>
      <c r="T48" s="446"/>
      <c r="U48" s="446"/>
      <c r="V48" s="520"/>
      <c r="W48" s="520"/>
      <c r="X48" s="520"/>
      <c r="Y48" s="103"/>
      <c r="Z48" s="103"/>
      <c r="AA48" s="103"/>
      <c r="AB48" s="103"/>
      <c r="AC48" s="103"/>
      <c r="AD48" s="103"/>
      <c r="AE48" s="103"/>
      <c r="AF48" s="103"/>
      <c r="AG48" s="103"/>
    </row>
    <row r="49" spans="1:33" ht="15">
      <c r="A49" s="29"/>
      <c r="B49" s="1" t="s">
        <v>308</v>
      </c>
      <c r="K49" s="425"/>
      <c r="L49" s="425"/>
      <c r="M49" s="425"/>
      <c r="N49" s="39"/>
      <c r="O49" s="39"/>
      <c r="P49" s="39"/>
      <c r="Q49" s="39"/>
      <c r="R49" s="39"/>
      <c r="S49" s="445"/>
      <c r="T49" s="445"/>
      <c r="U49" s="445"/>
      <c r="V49" s="521"/>
      <c r="W49" s="521"/>
      <c r="X49" s="521"/>
      <c r="Y49" s="506"/>
      <c r="Z49" s="39"/>
      <c r="AA49" s="39"/>
      <c r="AB49" s="39"/>
      <c r="AC49" s="29"/>
      <c r="AD49" s="29"/>
      <c r="AE49" s="29"/>
      <c r="AF49" s="29"/>
      <c r="AG49" s="29"/>
    </row>
    <row r="50" spans="1:33" ht="15">
      <c r="A50" s="29"/>
      <c r="K50" s="425"/>
      <c r="L50" s="425"/>
      <c r="M50" s="425"/>
      <c r="N50" s="39"/>
      <c r="O50" s="39"/>
      <c r="P50" s="39"/>
      <c r="Q50" s="39"/>
      <c r="R50" s="39"/>
      <c r="S50" s="445"/>
      <c r="T50" s="445"/>
      <c r="U50" s="445"/>
      <c r="V50" s="521"/>
      <c r="W50" s="521"/>
      <c r="X50" s="521"/>
      <c r="Y50" s="506"/>
      <c r="Z50" s="39"/>
      <c r="AA50" s="39"/>
      <c r="AB50" s="39"/>
      <c r="AC50" s="29"/>
      <c r="AD50" s="29"/>
      <c r="AE50" s="29"/>
      <c r="AF50" s="29"/>
      <c r="AG50" s="29"/>
    </row>
    <row r="51" spans="1:33" ht="15.75" customHeight="1">
      <c r="A51" s="29"/>
      <c r="B51" s="525" t="s">
        <v>309</v>
      </c>
      <c r="C51" s="525"/>
      <c r="D51" s="525"/>
      <c r="E51" s="525"/>
      <c r="F51" s="525"/>
      <c r="G51" s="525"/>
      <c r="H51" s="525"/>
      <c r="I51" s="525"/>
      <c r="J51" s="525"/>
      <c r="K51" s="425"/>
      <c r="L51" s="425"/>
      <c r="M51" s="425"/>
      <c r="N51" s="39"/>
      <c r="O51" s="39"/>
      <c r="P51" s="39"/>
      <c r="Q51" s="39"/>
      <c r="R51" s="39"/>
      <c r="S51" s="445"/>
      <c r="T51" s="445"/>
      <c r="U51" s="445"/>
      <c r="V51" s="521"/>
      <c r="W51" s="521"/>
      <c r="X51" s="521"/>
      <c r="Y51" s="506"/>
      <c r="Z51" s="39"/>
      <c r="AA51" s="39"/>
      <c r="AB51" s="39"/>
      <c r="AC51" s="29"/>
      <c r="AD51" s="29"/>
      <c r="AE51" s="29"/>
      <c r="AF51" s="29"/>
      <c r="AG51" s="29"/>
    </row>
    <row r="52" spans="1:33" ht="15">
      <c r="A52" s="29"/>
      <c r="B52" s="13"/>
      <c r="C52" s="29"/>
      <c r="D52" s="29"/>
      <c r="E52" s="442"/>
      <c r="F52" s="39"/>
      <c r="G52" s="39"/>
      <c r="H52" s="39"/>
      <c r="I52" s="39"/>
      <c r="J52" s="39"/>
      <c r="K52" s="425"/>
      <c r="L52" s="425"/>
      <c r="M52" s="425"/>
      <c r="N52" s="39"/>
      <c r="O52" s="39"/>
      <c r="P52" s="39"/>
      <c r="Q52" s="39"/>
      <c r="R52" s="39"/>
      <c r="S52" s="445"/>
      <c r="T52" s="445"/>
      <c r="U52" s="445"/>
      <c r="V52" s="521"/>
      <c r="W52" s="521"/>
      <c r="X52" s="521"/>
      <c r="Y52" s="39"/>
      <c r="Z52" s="39"/>
      <c r="AA52" s="39"/>
      <c r="AB52" s="39"/>
      <c r="AC52" s="29"/>
      <c r="AD52" s="29"/>
      <c r="AE52" s="29"/>
      <c r="AF52" s="29"/>
      <c r="AG52" s="29"/>
    </row>
    <row r="53" spans="1:33" ht="15">
      <c r="A53" s="29"/>
      <c r="B53" s="29"/>
      <c r="C53" s="29"/>
      <c r="D53" s="29"/>
      <c r="E53" s="442"/>
      <c r="F53" s="39"/>
      <c r="G53" s="39"/>
      <c r="H53" s="39"/>
      <c r="I53" s="39"/>
      <c r="J53" s="39"/>
      <c r="K53" s="425"/>
      <c r="L53" s="425"/>
      <c r="M53" s="425"/>
      <c r="N53" s="39"/>
      <c r="O53" s="39"/>
      <c r="P53" s="39"/>
      <c r="Q53" s="39"/>
      <c r="R53" s="39"/>
      <c r="S53" s="445"/>
      <c r="T53" s="445"/>
      <c r="U53" s="445"/>
      <c r="V53" s="521"/>
      <c r="W53" s="521"/>
      <c r="X53" s="521"/>
      <c r="Y53" s="39"/>
      <c r="Z53" s="39"/>
      <c r="AA53" s="39"/>
      <c r="AB53" s="39"/>
      <c r="AC53" s="29"/>
      <c r="AD53" s="29"/>
      <c r="AE53" s="29"/>
      <c r="AF53" s="29"/>
      <c r="AG53" s="29"/>
    </row>
    <row r="54" ht="15">
      <c r="A54" s="14"/>
    </row>
    <row r="55" spans="1:13" ht="15">
      <c r="A55" s="21"/>
      <c r="C55" s="22"/>
      <c r="G55" s="433"/>
      <c r="H55" s="433"/>
      <c r="I55" s="433"/>
      <c r="J55" s="433"/>
      <c r="K55" s="426"/>
      <c r="L55" s="426"/>
      <c r="M55" s="426"/>
    </row>
    <row r="56" spans="4:33" ht="15">
      <c r="D56" s="25"/>
      <c r="G56" s="475"/>
      <c r="H56" s="475"/>
      <c r="I56" s="475"/>
      <c r="K56" s="427"/>
      <c r="L56" s="427"/>
      <c r="M56" s="427"/>
      <c r="N56" s="434"/>
      <c r="O56" s="434"/>
      <c r="P56" s="434"/>
      <c r="Q56" s="434"/>
      <c r="S56" s="447"/>
      <c r="T56" s="447"/>
      <c r="U56" s="447"/>
      <c r="V56" s="522"/>
      <c r="W56" s="522"/>
      <c r="X56" s="522"/>
      <c r="Y56" s="423"/>
      <c r="Z56" s="423"/>
      <c r="AA56" s="423"/>
      <c r="AB56" s="486"/>
      <c r="AC56" s="32"/>
      <c r="AD56" s="32"/>
      <c r="AE56" s="32"/>
      <c r="AF56" s="32"/>
      <c r="AG56" s="32"/>
    </row>
    <row r="57" spans="1:13" ht="15">
      <c r="A57" s="18"/>
      <c r="D57" s="16"/>
      <c r="K57" s="428"/>
      <c r="L57" s="428"/>
      <c r="M57" s="428"/>
    </row>
    <row r="58" ht="15">
      <c r="J58" s="18" t="s">
        <v>547</v>
      </c>
    </row>
  </sheetData>
  <sheetProtection/>
  <mergeCells count="20">
    <mergeCell ref="B51:J51"/>
    <mergeCell ref="D19:E19"/>
    <mergeCell ref="F19:G19"/>
    <mergeCell ref="J19:K19"/>
    <mergeCell ref="N19:O19"/>
    <mergeCell ref="AD19:AD20"/>
    <mergeCell ref="B48:F48"/>
    <mergeCell ref="AB18:AB20"/>
    <mergeCell ref="A6:AG6"/>
    <mergeCell ref="A18:A20"/>
    <mergeCell ref="B18:B20"/>
    <mergeCell ref="C18:C20"/>
    <mergeCell ref="D18:S18"/>
    <mergeCell ref="AE19:AF19"/>
    <mergeCell ref="AG18:AG20"/>
    <mergeCell ref="R19:S19"/>
    <mergeCell ref="AC19:AC20"/>
    <mergeCell ref="AC18:AF18"/>
    <mergeCell ref="Y18:AA19"/>
    <mergeCell ref="V18:X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1" manualBreakCount="1">
    <brk id="2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60"/>
  <sheetViews>
    <sheetView zoomScale="80" zoomScaleNormal="80" zoomScalePageLayoutView="0" workbookViewId="0" topLeftCell="R10">
      <selection activeCell="AG18" sqref="AG18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125" style="1" bestFit="1" customWidth="1"/>
    <col min="4" max="4" width="9.00390625" style="1" bestFit="1" customWidth="1"/>
    <col min="5" max="5" width="8.25390625" style="1" bestFit="1" customWidth="1"/>
    <col min="6" max="6" width="8.875" style="1" customWidth="1"/>
    <col min="7" max="7" width="8.125" style="1" bestFit="1" customWidth="1"/>
    <col min="8" max="8" width="9.00390625" style="1" bestFit="1" customWidth="1"/>
    <col min="9" max="9" width="13.00390625" style="1" bestFit="1" customWidth="1"/>
    <col min="10" max="10" width="8.25390625" style="1" bestFit="1" customWidth="1"/>
    <col min="11" max="11" width="8.00390625" style="1" bestFit="1" customWidth="1"/>
    <col min="12" max="12" width="9.00390625" style="1" bestFit="1" customWidth="1"/>
    <col min="13" max="13" width="8.625" style="1" bestFit="1" customWidth="1"/>
    <col min="14" max="14" width="6.50390625" style="1" bestFit="1" customWidth="1"/>
    <col min="15" max="15" width="7.75390625" style="1" bestFit="1" customWidth="1"/>
    <col min="16" max="16" width="8.375" style="1" customWidth="1"/>
    <col min="17" max="17" width="5.625" style="1" bestFit="1" customWidth="1"/>
    <col min="18" max="18" width="5.00390625" style="1" bestFit="1" customWidth="1"/>
    <col min="19" max="19" width="5.25390625" style="18" bestFit="1" customWidth="1"/>
    <col min="20" max="20" width="9.625" style="18" bestFit="1" customWidth="1"/>
    <col min="21" max="21" width="6.75390625" style="18" bestFit="1" customWidth="1"/>
    <col min="22" max="34" width="8.75390625" style="1" customWidth="1"/>
    <col min="35" max="35" width="9.25390625" style="1" customWidth="1"/>
    <col min="36" max="16384" width="9.00390625" style="1" customWidth="1"/>
  </cols>
  <sheetData>
    <row r="2" ht="15">
      <c r="AI2" s="4" t="s">
        <v>395</v>
      </c>
    </row>
    <row r="3" ht="15">
      <c r="AI3" s="4" t="s">
        <v>293</v>
      </c>
    </row>
    <row r="4" ht="15">
      <c r="AI4" s="4" t="s">
        <v>323</v>
      </c>
    </row>
    <row r="5" ht="15">
      <c r="AH5" s="4"/>
    </row>
    <row r="6" spans="1:25" ht="15">
      <c r="A6" s="524" t="s">
        <v>521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301"/>
      <c r="W6" s="301"/>
      <c r="X6" s="301"/>
      <c r="Y6" s="301"/>
    </row>
    <row r="8" ht="15">
      <c r="AI8" s="4" t="s">
        <v>294</v>
      </c>
    </row>
    <row r="9" ht="15">
      <c r="AI9" s="4" t="s">
        <v>295</v>
      </c>
    </row>
    <row r="10" ht="15">
      <c r="AI10" s="4"/>
    </row>
    <row r="11" ht="30.75">
      <c r="AI11" s="250" t="s">
        <v>296</v>
      </c>
    </row>
    <row r="12" ht="15">
      <c r="AI12" s="4" t="s">
        <v>297</v>
      </c>
    </row>
    <row r="13" ht="15">
      <c r="AI13" s="4" t="s">
        <v>298</v>
      </c>
    </row>
    <row r="14" ht="15">
      <c r="AI14" s="4"/>
    </row>
    <row r="15" spans="1:35" ht="27.75" customHeight="1">
      <c r="A15" s="530" t="s">
        <v>16</v>
      </c>
      <c r="B15" s="530" t="s">
        <v>373</v>
      </c>
      <c r="C15" s="537" t="s">
        <v>520</v>
      </c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9"/>
      <c r="Q15" s="530" t="s">
        <v>374</v>
      </c>
      <c r="R15" s="530"/>
      <c r="S15" s="530"/>
      <c r="T15" s="530"/>
      <c r="U15" s="530"/>
      <c r="V15" s="540" t="s">
        <v>520</v>
      </c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</row>
    <row r="16" spans="1:35" ht="21" customHeight="1">
      <c r="A16" s="530"/>
      <c r="B16" s="530"/>
      <c r="C16" s="543" t="s">
        <v>522</v>
      </c>
      <c r="D16" s="544"/>
      <c r="E16" s="544"/>
      <c r="F16" s="545"/>
      <c r="G16" s="540" t="s">
        <v>375</v>
      </c>
      <c r="H16" s="540"/>
      <c r="I16" s="540"/>
      <c r="J16" s="540"/>
      <c r="K16" s="540" t="s">
        <v>376</v>
      </c>
      <c r="L16" s="540"/>
      <c r="M16" s="540"/>
      <c r="N16" s="540"/>
      <c r="O16" s="540"/>
      <c r="P16" s="540" t="s">
        <v>525</v>
      </c>
      <c r="Q16" s="530"/>
      <c r="R16" s="530"/>
      <c r="S16" s="530"/>
      <c r="T16" s="530"/>
      <c r="U16" s="530"/>
      <c r="V16" s="543" t="s">
        <v>522</v>
      </c>
      <c r="W16" s="544"/>
      <c r="X16" s="544"/>
      <c r="Y16" s="545"/>
      <c r="Z16" s="540" t="s">
        <v>375</v>
      </c>
      <c r="AA16" s="540"/>
      <c r="AB16" s="540"/>
      <c r="AC16" s="540"/>
      <c r="AD16" s="540" t="s">
        <v>376</v>
      </c>
      <c r="AE16" s="540"/>
      <c r="AF16" s="540"/>
      <c r="AG16" s="540"/>
      <c r="AH16" s="540"/>
      <c r="AI16" s="541" t="s">
        <v>524</v>
      </c>
    </row>
    <row r="17" spans="1:35" ht="72.75" customHeight="1">
      <c r="A17" s="26"/>
      <c r="B17" s="26" t="s">
        <v>40</v>
      </c>
      <c r="C17" s="310" t="s">
        <v>377</v>
      </c>
      <c r="D17" s="311" t="s">
        <v>378</v>
      </c>
      <c r="E17" s="6" t="s">
        <v>523</v>
      </c>
      <c r="F17" s="6" t="s">
        <v>527</v>
      </c>
      <c r="G17" s="310" t="s">
        <v>377</v>
      </c>
      <c r="H17" s="311" t="s">
        <v>378</v>
      </c>
      <c r="I17" s="311" t="s">
        <v>379</v>
      </c>
      <c r="J17" s="311" t="s">
        <v>380</v>
      </c>
      <c r="K17" s="310" t="s">
        <v>381</v>
      </c>
      <c r="L17" s="311" t="s">
        <v>378</v>
      </c>
      <c r="M17" s="312" t="s">
        <v>382</v>
      </c>
      <c r="N17" s="312" t="s">
        <v>383</v>
      </c>
      <c r="O17" s="311" t="s">
        <v>384</v>
      </c>
      <c r="P17" s="540"/>
      <c r="Q17" s="313" t="s">
        <v>385</v>
      </c>
      <c r="R17" s="313" t="s">
        <v>386</v>
      </c>
      <c r="S17" s="313" t="s">
        <v>387</v>
      </c>
      <c r="T17" s="313" t="s">
        <v>388</v>
      </c>
      <c r="U17" s="313" t="s">
        <v>389</v>
      </c>
      <c r="V17" s="310" t="s">
        <v>377</v>
      </c>
      <c r="W17" s="322" t="s">
        <v>526</v>
      </c>
      <c r="X17" s="6" t="s">
        <v>523</v>
      </c>
      <c r="Y17" s="6" t="s">
        <v>528</v>
      </c>
      <c r="Z17" s="310" t="s">
        <v>377</v>
      </c>
      <c r="AA17" s="311" t="s">
        <v>378</v>
      </c>
      <c r="AB17" s="311" t="s">
        <v>379</v>
      </c>
      <c r="AC17" s="311" t="s">
        <v>380</v>
      </c>
      <c r="AD17" s="310" t="s">
        <v>381</v>
      </c>
      <c r="AE17" s="311" t="s">
        <v>378</v>
      </c>
      <c r="AF17" s="312" t="s">
        <v>382</v>
      </c>
      <c r="AG17" s="310" t="s">
        <v>383</v>
      </c>
      <c r="AH17" s="311" t="s">
        <v>384</v>
      </c>
      <c r="AI17" s="542"/>
    </row>
    <row r="18" spans="1:35" ht="30.75">
      <c r="A18" s="26">
        <v>1</v>
      </c>
      <c r="B18" s="26" t="s">
        <v>135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 t="s">
        <v>390</v>
      </c>
      <c r="T18" s="26"/>
      <c r="U18" s="26"/>
      <c r="V18" s="26"/>
      <c r="W18" s="26"/>
      <c r="X18" s="26"/>
      <c r="Y18" s="2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</row>
    <row r="19" spans="1:35" ht="30.75">
      <c r="A19" s="314" t="s">
        <v>3</v>
      </c>
      <c r="B19" s="26" t="s">
        <v>132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</row>
    <row r="20" spans="1:35" ht="15">
      <c r="A20" s="6">
        <v>1</v>
      </c>
      <c r="B20" s="5" t="s">
        <v>391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</row>
    <row r="21" spans="1:35" ht="15">
      <c r="A21" s="6">
        <v>2</v>
      </c>
      <c r="B21" s="5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</row>
    <row r="22" spans="1:35" ht="15">
      <c r="A22" s="6" t="s">
        <v>42</v>
      </c>
      <c r="B22" s="5" t="s">
        <v>42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</row>
    <row r="23" spans="1:35" ht="30.75">
      <c r="A23" s="26" t="s">
        <v>4</v>
      </c>
      <c r="B23" s="26" t="s">
        <v>264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"/>
      <c r="S23" s="5"/>
      <c r="T23" s="5"/>
      <c r="U23" s="5"/>
      <c r="V23" s="26"/>
      <c r="W23" s="26"/>
      <c r="X23" s="26"/>
      <c r="Y23" s="2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</row>
    <row r="24" spans="1:35" ht="15">
      <c r="A24" s="6">
        <v>1</v>
      </c>
      <c r="B24" s="5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</row>
    <row r="25" spans="1:35" ht="15">
      <c r="A25" s="6">
        <v>2</v>
      </c>
      <c r="B25" s="5" t="s">
        <v>43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</row>
    <row r="26" spans="1:35" ht="15">
      <c r="A26" s="6" t="s">
        <v>42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</row>
    <row r="27" spans="1:35" ht="30.75">
      <c r="A27" s="26" t="s">
        <v>15</v>
      </c>
      <c r="B27" s="26" t="s">
        <v>133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"/>
      <c r="S27" s="5"/>
      <c r="T27" s="5"/>
      <c r="U27" s="5"/>
      <c r="V27" s="26"/>
      <c r="W27" s="26"/>
      <c r="X27" s="26"/>
      <c r="Y27" s="2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</row>
    <row r="28" spans="1:35" ht="15">
      <c r="A28" s="6">
        <v>1</v>
      </c>
      <c r="B28" s="5" t="s">
        <v>41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</row>
    <row r="29" spans="1:35" ht="15">
      <c r="A29" s="6">
        <v>2</v>
      </c>
      <c r="B29" s="5" t="s">
        <v>43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</row>
    <row r="30" spans="1:35" ht="15">
      <c r="A30" s="6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</row>
    <row r="31" spans="1:35" ht="46.5">
      <c r="A31" s="26" t="s">
        <v>32</v>
      </c>
      <c r="B31" s="26" t="s">
        <v>134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"/>
      <c r="S31" s="5"/>
      <c r="T31" s="5"/>
      <c r="U31" s="5"/>
      <c r="V31" s="26"/>
      <c r="W31" s="26"/>
      <c r="X31" s="26"/>
      <c r="Y31" s="2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</row>
    <row r="32" spans="1:35" ht="15">
      <c r="A32" s="6">
        <v>1</v>
      </c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</row>
    <row r="33" spans="1:35" ht="15">
      <c r="A33" s="6">
        <v>2</v>
      </c>
      <c r="B33" s="5" t="s">
        <v>43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</row>
    <row r="34" spans="1:35" ht="15">
      <c r="A34" s="6" t="s">
        <v>42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</row>
    <row r="35" spans="1:35" ht="15">
      <c r="A35" s="26" t="s">
        <v>5</v>
      </c>
      <c r="B35" s="26" t="s">
        <v>54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</row>
    <row r="36" spans="1:35" ht="30.75">
      <c r="A36" s="314" t="s">
        <v>6</v>
      </c>
      <c r="B36" s="26" t="s">
        <v>132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</row>
    <row r="37" spans="1:35" ht="15">
      <c r="A37" s="6">
        <v>1</v>
      </c>
      <c r="B37" s="5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</row>
    <row r="38" spans="1:35" ht="15">
      <c r="A38" s="6">
        <v>2</v>
      </c>
      <c r="B38" s="5" t="s">
        <v>43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</row>
    <row r="39" spans="1:35" ht="15">
      <c r="A39" s="6" t="s">
        <v>42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</row>
    <row r="40" spans="1:35" ht="15">
      <c r="A40" s="314" t="s">
        <v>7</v>
      </c>
      <c r="B40" s="276" t="s">
        <v>299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5"/>
      <c r="S40" s="5"/>
      <c r="T40" s="5"/>
      <c r="U40" s="5"/>
      <c r="V40" s="276"/>
      <c r="W40" s="276"/>
      <c r="X40" s="276"/>
      <c r="Y40" s="27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</row>
    <row r="41" spans="1:35" ht="15">
      <c r="A41" s="6">
        <v>1</v>
      </c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</row>
    <row r="42" spans="1:35" ht="15">
      <c r="A42" s="6"/>
      <c r="B42" s="5" t="s">
        <v>144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</row>
    <row r="43" spans="1:35" ht="15">
      <c r="A43" s="6">
        <v>2</v>
      </c>
      <c r="B43" s="5" t="s">
        <v>43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</row>
    <row r="44" spans="1:35" ht="15">
      <c r="A44" s="6"/>
      <c r="B44" s="5" t="s">
        <v>144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</row>
    <row r="45" spans="1:35" ht="15">
      <c r="A45" s="6" t="s">
        <v>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</row>
    <row r="46" spans="1:35" ht="15.75" customHeight="1">
      <c r="A46" s="536" t="s">
        <v>101</v>
      </c>
      <c r="B46" s="536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5"/>
      <c r="S46" s="5"/>
      <c r="T46" s="5"/>
      <c r="U46" s="5"/>
      <c r="V46" s="309"/>
      <c r="W46" s="309"/>
      <c r="X46" s="309"/>
      <c r="Y46" s="309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</row>
    <row r="47" spans="1:35" ht="30.75">
      <c r="A47" s="26"/>
      <c r="B47" s="26" t="s">
        <v>131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5"/>
      <c r="S47" s="5"/>
      <c r="T47" s="5"/>
      <c r="U47" s="5"/>
      <c r="V47" s="26"/>
      <c r="W47" s="26"/>
      <c r="X47" s="26"/>
      <c r="Y47" s="2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</row>
    <row r="48" spans="1:35" ht="15">
      <c r="A48" s="6">
        <v>1</v>
      </c>
      <c r="B48" s="5" t="s">
        <v>41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</row>
    <row r="49" spans="1:35" ht="15">
      <c r="A49" s="6">
        <v>2</v>
      </c>
      <c r="B49" s="5" t="s">
        <v>43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</row>
    <row r="50" spans="1:35" ht="15">
      <c r="A50" s="6" t="s">
        <v>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</row>
    <row r="51" spans="1:25" ht="15">
      <c r="A51" s="2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37"/>
      <c r="T51" s="37"/>
      <c r="U51" s="37"/>
      <c r="V51" s="13"/>
      <c r="W51" s="13"/>
      <c r="X51" s="13"/>
      <c r="Y51" s="13"/>
    </row>
    <row r="52" spans="1:25" ht="15">
      <c r="A52" s="29"/>
      <c r="B52" s="525" t="s">
        <v>392</v>
      </c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247"/>
      <c r="W52" s="247"/>
      <c r="X52" s="247"/>
      <c r="Y52" s="247"/>
    </row>
    <row r="53" spans="1:2" ht="15">
      <c r="A53" s="21"/>
      <c r="B53" s="1" t="s">
        <v>393</v>
      </c>
    </row>
    <row r="54" spans="2:25" ht="15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</row>
    <row r="55" spans="1:21" ht="15">
      <c r="A55" s="21"/>
      <c r="S55" s="1"/>
      <c r="T55" s="1"/>
      <c r="U55" s="1"/>
    </row>
    <row r="56" spans="1:25" ht="15.75" customHeight="1">
      <c r="A56" s="21"/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247"/>
      <c r="W56" s="247"/>
      <c r="X56" s="247"/>
      <c r="Y56" s="247"/>
    </row>
    <row r="57" ht="15">
      <c r="A57" s="21"/>
    </row>
    <row r="58" ht="15">
      <c r="A58" s="21"/>
    </row>
    <row r="59" spans="19:21" ht="33.75" customHeight="1">
      <c r="S59" s="1"/>
      <c r="T59" s="1"/>
      <c r="U59" s="1"/>
    </row>
    <row r="60" ht="15">
      <c r="A60" s="18"/>
    </row>
  </sheetData>
  <sheetProtection/>
  <mergeCells count="17">
    <mergeCell ref="A6:U6"/>
    <mergeCell ref="A15:A16"/>
    <mergeCell ref="B15:B16"/>
    <mergeCell ref="Q15:U16"/>
    <mergeCell ref="AI16:AI17"/>
    <mergeCell ref="V15:AI15"/>
    <mergeCell ref="C16:F16"/>
    <mergeCell ref="V16:Y16"/>
    <mergeCell ref="G16:J16"/>
    <mergeCell ref="K16:O16"/>
    <mergeCell ref="Z16:AC16"/>
    <mergeCell ref="AD16:AH16"/>
    <mergeCell ref="A46:B46"/>
    <mergeCell ref="C15:P15"/>
    <mergeCell ref="P16:P17"/>
    <mergeCell ref="B52:U52"/>
    <mergeCell ref="B56:U5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24"/>
  <sheetViews>
    <sheetView view="pageBreakPreview" zoomScale="75" zoomScaleNormal="80" zoomScaleSheetLayoutView="75" zoomScalePageLayoutView="0" workbookViewId="0" topLeftCell="A1">
      <selection activeCell="E21" sqref="E21:F21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14" width="4.375" style="1" customWidth="1"/>
    <col min="15" max="16384" width="9.00390625" style="1" customWidth="1"/>
  </cols>
  <sheetData>
    <row r="1" spans="1:11" ht="15">
      <c r="A1" s="16"/>
      <c r="K1" s="4"/>
    </row>
    <row r="2" spans="1:14" ht="15">
      <c r="A2" s="16"/>
      <c r="E2" s="546" t="s">
        <v>394</v>
      </c>
      <c r="F2" s="546"/>
      <c r="G2" s="546"/>
      <c r="H2" s="546"/>
      <c r="I2" s="546"/>
      <c r="J2" s="546"/>
      <c r="K2" s="546"/>
      <c r="L2" s="546"/>
      <c r="M2" s="546"/>
      <c r="N2" s="546"/>
    </row>
    <row r="3" spans="1:14" ht="15">
      <c r="A3" s="16"/>
      <c r="E3" s="546" t="s">
        <v>293</v>
      </c>
      <c r="F3" s="546"/>
      <c r="G3" s="546"/>
      <c r="H3" s="546"/>
      <c r="I3" s="546"/>
      <c r="J3" s="546"/>
      <c r="K3" s="546"/>
      <c r="L3" s="546"/>
      <c r="M3" s="546"/>
      <c r="N3" s="546"/>
    </row>
    <row r="4" spans="1:14" ht="15">
      <c r="A4" s="16"/>
      <c r="E4" s="546" t="s">
        <v>323</v>
      </c>
      <c r="F4" s="546"/>
      <c r="G4" s="546"/>
      <c r="H4" s="546"/>
      <c r="I4" s="546"/>
      <c r="J4" s="546"/>
      <c r="K4" s="546"/>
      <c r="L4" s="546"/>
      <c r="M4" s="546"/>
      <c r="N4" s="546"/>
    </row>
    <row r="5" spans="1:14" ht="15">
      <c r="A5" s="16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16"/>
      <c r="E6" s="546" t="s">
        <v>294</v>
      </c>
      <c r="F6" s="546"/>
      <c r="G6" s="546"/>
      <c r="H6" s="546"/>
      <c r="I6" s="546"/>
      <c r="J6" s="546"/>
      <c r="K6" s="546"/>
      <c r="L6" s="546"/>
      <c r="M6" s="546"/>
      <c r="N6" s="546"/>
    </row>
    <row r="7" spans="1:14" ht="15">
      <c r="A7" s="16"/>
      <c r="E7" s="546" t="s">
        <v>295</v>
      </c>
      <c r="F7" s="546"/>
      <c r="G7" s="546"/>
      <c r="H7" s="546"/>
      <c r="I7" s="546"/>
      <c r="J7" s="546"/>
      <c r="K7" s="546"/>
      <c r="L7" s="546"/>
      <c r="M7" s="546"/>
      <c r="N7" s="546"/>
    </row>
    <row r="8" spans="1:14" ht="15">
      <c r="A8" s="16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16"/>
      <c r="E9" s="547" t="s">
        <v>296</v>
      </c>
      <c r="F9" s="547"/>
      <c r="G9" s="547"/>
      <c r="H9" s="547"/>
      <c r="I9" s="547"/>
      <c r="J9" s="547"/>
      <c r="K9" s="547"/>
      <c r="L9" s="547"/>
      <c r="M9" s="547"/>
      <c r="N9" s="547"/>
    </row>
    <row r="10" spans="1:14" ht="15">
      <c r="A10" s="16"/>
      <c r="E10" s="546" t="s">
        <v>297</v>
      </c>
      <c r="F10" s="546"/>
      <c r="G10" s="546"/>
      <c r="H10" s="546"/>
      <c r="I10" s="546"/>
      <c r="J10" s="546"/>
      <c r="K10" s="546"/>
      <c r="L10" s="546"/>
      <c r="M10" s="546"/>
      <c r="N10" s="546"/>
    </row>
    <row r="11" spans="1:14" ht="15">
      <c r="A11" s="16"/>
      <c r="E11" s="4"/>
      <c r="F11" s="4"/>
      <c r="G11" s="4"/>
      <c r="H11" s="4"/>
      <c r="I11" s="4"/>
      <c r="J11" s="4"/>
      <c r="K11" s="4"/>
      <c r="L11" s="4"/>
      <c r="M11" s="4"/>
      <c r="N11" s="4" t="s">
        <v>298</v>
      </c>
    </row>
    <row r="12" spans="1:14" ht="15">
      <c r="A12" s="16"/>
      <c r="K12" s="4"/>
      <c r="N12" s="4"/>
    </row>
    <row r="13" spans="1:14" ht="15">
      <c r="A13" s="524" t="s">
        <v>124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</row>
    <row r="15" ht="15">
      <c r="A15" s="18" t="s">
        <v>121</v>
      </c>
    </row>
    <row r="16" ht="10.5" customHeight="1" thickBot="1">
      <c r="A16" s="18"/>
    </row>
    <row r="17" spans="1:14" ht="15.75" customHeight="1">
      <c r="A17" s="526" t="s">
        <v>0</v>
      </c>
      <c r="B17" s="556" t="s">
        <v>56</v>
      </c>
      <c r="C17" s="554" t="s">
        <v>46</v>
      </c>
      <c r="D17" s="549"/>
      <c r="E17" s="549"/>
      <c r="F17" s="549"/>
      <c r="G17" s="549"/>
      <c r="H17" s="550"/>
      <c r="I17" s="548" t="s">
        <v>122</v>
      </c>
      <c r="J17" s="549"/>
      <c r="K17" s="549"/>
      <c r="L17" s="549"/>
      <c r="M17" s="549"/>
      <c r="N17" s="550"/>
    </row>
    <row r="18" spans="1:14" ht="16.5" customHeight="1">
      <c r="A18" s="527"/>
      <c r="B18" s="543"/>
      <c r="C18" s="555" t="s">
        <v>57</v>
      </c>
      <c r="D18" s="552"/>
      <c r="E18" s="552"/>
      <c r="F18" s="552"/>
      <c r="G18" s="552"/>
      <c r="H18" s="553"/>
      <c r="I18" s="551" t="s">
        <v>57</v>
      </c>
      <c r="J18" s="552"/>
      <c r="K18" s="552"/>
      <c r="L18" s="552"/>
      <c r="M18" s="552"/>
      <c r="N18" s="553"/>
    </row>
    <row r="19" spans="1:14" ht="15.75" thickBot="1">
      <c r="A19" s="528"/>
      <c r="B19" s="557"/>
      <c r="C19" s="560" t="s">
        <v>422</v>
      </c>
      <c r="D19" s="558"/>
      <c r="E19" s="558" t="s">
        <v>423</v>
      </c>
      <c r="F19" s="558"/>
      <c r="G19" s="558" t="s">
        <v>424</v>
      </c>
      <c r="H19" s="559"/>
      <c r="I19" s="560" t="s">
        <v>422</v>
      </c>
      <c r="J19" s="558"/>
      <c r="K19" s="558" t="s">
        <v>423</v>
      </c>
      <c r="L19" s="558"/>
      <c r="M19" s="558" t="s">
        <v>424</v>
      </c>
      <c r="N19" s="559"/>
    </row>
    <row r="20" spans="1:14" ht="15">
      <c r="A20" s="121">
        <v>1</v>
      </c>
      <c r="B20" s="122">
        <v>2</v>
      </c>
      <c r="C20" s="563">
        <v>3</v>
      </c>
      <c r="D20" s="564"/>
      <c r="E20" s="564">
        <v>4</v>
      </c>
      <c r="F20" s="564"/>
      <c r="G20" s="564">
        <v>5</v>
      </c>
      <c r="H20" s="565"/>
      <c r="I20" s="566">
        <v>6</v>
      </c>
      <c r="J20" s="564"/>
      <c r="K20" s="564">
        <v>7</v>
      </c>
      <c r="L20" s="564"/>
      <c r="M20" s="564">
        <v>8</v>
      </c>
      <c r="N20" s="565"/>
    </row>
    <row r="21" spans="1:14" ht="15.75" thickBot="1">
      <c r="A21" s="120"/>
      <c r="B21" s="123"/>
      <c r="C21" s="561"/>
      <c r="D21" s="562"/>
      <c r="E21" s="562"/>
      <c r="F21" s="562"/>
      <c r="G21" s="562"/>
      <c r="H21" s="567"/>
      <c r="I21" s="568"/>
      <c r="J21" s="562"/>
      <c r="K21" s="562"/>
      <c r="L21" s="562"/>
      <c r="M21" s="562"/>
      <c r="N21" s="567"/>
    </row>
    <row r="24" ht="15">
      <c r="A24" s="18"/>
    </row>
  </sheetData>
  <sheetProtection/>
  <mergeCells count="32">
    <mergeCell ref="M20:N20"/>
    <mergeCell ref="I20:J20"/>
    <mergeCell ref="E20:F20"/>
    <mergeCell ref="K21:L21"/>
    <mergeCell ref="G21:H21"/>
    <mergeCell ref="I21:J21"/>
    <mergeCell ref="K20:L20"/>
    <mergeCell ref="M21:N21"/>
    <mergeCell ref="G20:H20"/>
    <mergeCell ref="C21:D21"/>
    <mergeCell ref="C19:D19"/>
    <mergeCell ref="E19:F19"/>
    <mergeCell ref="G19:H19"/>
    <mergeCell ref="C20:D20"/>
    <mergeCell ref="E21:F21"/>
    <mergeCell ref="A17:A19"/>
    <mergeCell ref="I17:N17"/>
    <mergeCell ref="I18:N18"/>
    <mergeCell ref="C17:H17"/>
    <mergeCell ref="C18:H18"/>
    <mergeCell ref="B17:B19"/>
    <mergeCell ref="K19:L19"/>
    <mergeCell ref="M19:N19"/>
    <mergeCell ref="I19:J19"/>
    <mergeCell ref="A13:N13"/>
    <mergeCell ref="E2:N2"/>
    <mergeCell ref="E3:N3"/>
    <mergeCell ref="E4:N4"/>
    <mergeCell ref="E10:N10"/>
    <mergeCell ref="E9:N9"/>
    <mergeCell ref="E7:N7"/>
    <mergeCell ref="E6:N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60" zoomScaleNormal="60" zoomScalePageLayoutView="0" workbookViewId="0" topLeftCell="A1">
      <selection activeCell="U3" sqref="U3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306" customWidth="1"/>
    <col min="6" max="6" width="6.125" style="1" bestFit="1" customWidth="1"/>
    <col min="7" max="7" width="12.00390625" style="306" customWidth="1"/>
    <col min="8" max="8" width="6.125" style="1" bestFit="1" customWidth="1"/>
    <col min="9" max="9" width="12.00390625" style="306" customWidth="1"/>
    <col min="10" max="10" width="6.125" style="1" bestFit="1" customWidth="1"/>
    <col min="11" max="11" width="12.00390625" style="306" customWidth="1"/>
    <col min="12" max="12" width="6.125" style="1" bestFit="1" customWidth="1"/>
    <col min="13" max="13" width="12.00390625" style="306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">
      <c r="U1" s="4"/>
    </row>
    <row r="2" ht="15">
      <c r="U2" s="4" t="s">
        <v>397</v>
      </c>
    </row>
    <row r="3" ht="15">
      <c r="U3" s="4" t="s">
        <v>293</v>
      </c>
    </row>
    <row r="4" ht="15">
      <c r="U4" s="4" t="s">
        <v>323</v>
      </c>
    </row>
    <row r="5" ht="15">
      <c r="U5" s="4"/>
    </row>
    <row r="6" ht="15">
      <c r="A6" s="16"/>
    </row>
    <row r="7" spans="1:21" ht="15">
      <c r="A7" s="524" t="s">
        <v>413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</row>
    <row r="8" spans="1:21" ht="1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</row>
    <row r="9" ht="15">
      <c r="U9" s="4" t="s">
        <v>294</v>
      </c>
    </row>
    <row r="10" ht="15">
      <c r="U10" s="4" t="s">
        <v>295</v>
      </c>
    </row>
    <row r="11" ht="15">
      <c r="U11" s="4"/>
    </row>
    <row r="12" ht="15">
      <c r="U12" s="250" t="s">
        <v>296</v>
      </c>
    </row>
    <row r="13" spans="1:21" ht="15">
      <c r="A13" s="16"/>
      <c r="U13" s="4" t="s">
        <v>297</v>
      </c>
    </row>
    <row r="14" spans="1:21" ht="15">
      <c r="A14" s="16"/>
      <c r="U14" s="4" t="s">
        <v>298</v>
      </c>
    </row>
    <row r="15" ht="15.75" thickBot="1"/>
    <row r="16" spans="1:21" ht="126" customHeight="1">
      <c r="A16" s="570" t="s">
        <v>16</v>
      </c>
      <c r="B16" s="571" t="s">
        <v>39</v>
      </c>
      <c r="C16" s="571" t="s">
        <v>407</v>
      </c>
      <c r="D16" s="571" t="s">
        <v>305</v>
      </c>
      <c r="E16" s="571"/>
      <c r="F16" s="571"/>
      <c r="G16" s="571"/>
      <c r="H16" s="571"/>
      <c r="I16" s="571"/>
      <c r="J16" s="571"/>
      <c r="K16" s="571"/>
      <c r="L16" s="571"/>
      <c r="M16" s="571"/>
      <c r="N16" s="572" t="s">
        <v>409</v>
      </c>
      <c r="O16" s="575" t="s">
        <v>410</v>
      </c>
      <c r="P16" s="576"/>
      <c r="Q16" s="576"/>
      <c r="R16" s="577"/>
      <c r="S16" s="575" t="s">
        <v>362</v>
      </c>
      <c r="T16" s="577"/>
      <c r="U16" s="578" t="s">
        <v>363</v>
      </c>
    </row>
    <row r="17" spans="1:21" ht="31.5" customHeight="1">
      <c r="A17" s="555"/>
      <c r="B17" s="552"/>
      <c r="C17" s="552"/>
      <c r="D17" s="552" t="s">
        <v>19</v>
      </c>
      <c r="E17" s="552"/>
      <c r="F17" s="552" t="s">
        <v>20</v>
      </c>
      <c r="G17" s="552"/>
      <c r="H17" s="552" t="s">
        <v>21</v>
      </c>
      <c r="I17" s="552"/>
      <c r="J17" s="552" t="s">
        <v>22</v>
      </c>
      <c r="K17" s="552"/>
      <c r="L17" s="552" t="s">
        <v>23</v>
      </c>
      <c r="M17" s="552"/>
      <c r="N17" s="573"/>
      <c r="O17" s="552" t="s">
        <v>58</v>
      </c>
      <c r="P17" s="552" t="s">
        <v>130</v>
      </c>
      <c r="Q17" s="552" t="s">
        <v>128</v>
      </c>
      <c r="R17" s="552"/>
      <c r="S17" s="579" t="s">
        <v>57</v>
      </c>
      <c r="T17" s="551"/>
      <c r="U17" s="553"/>
    </row>
    <row r="18" spans="1:21" ht="81.75" customHeight="1" thickBot="1">
      <c r="A18" s="560"/>
      <c r="B18" s="558"/>
      <c r="C18" s="558"/>
      <c r="D18" s="115" t="s">
        <v>403</v>
      </c>
      <c r="E18" s="115" t="s">
        <v>408</v>
      </c>
      <c r="F18" s="115" t="s">
        <v>24</v>
      </c>
      <c r="G18" s="115" t="s">
        <v>364</v>
      </c>
      <c r="H18" s="115" t="s">
        <v>24</v>
      </c>
      <c r="I18" s="115" t="s">
        <v>364</v>
      </c>
      <c r="J18" s="115" t="s">
        <v>24</v>
      </c>
      <c r="K18" s="115" t="s">
        <v>364</v>
      </c>
      <c r="L18" s="115" t="s">
        <v>24</v>
      </c>
      <c r="M18" s="115" t="s">
        <v>364</v>
      </c>
      <c r="N18" s="574"/>
      <c r="O18" s="558"/>
      <c r="P18" s="558"/>
      <c r="Q18" s="115" t="s">
        <v>127</v>
      </c>
      <c r="R18" s="115" t="s">
        <v>129</v>
      </c>
      <c r="S18" s="302" t="s">
        <v>411</v>
      </c>
      <c r="T18" s="302" t="s">
        <v>365</v>
      </c>
      <c r="U18" s="559"/>
    </row>
    <row r="19" spans="1:21" ht="15">
      <c r="A19" s="100"/>
      <c r="B19" s="101" t="s">
        <v>40</v>
      </c>
      <c r="C19" s="101"/>
      <c r="D19" s="101"/>
      <c r="E19" s="108"/>
      <c r="F19" s="101"/>
      <c r="G19" s="101"/>
      <c r="H19" s="108"/>
      <c r="I19" s="108"/>
      <c r="J19" s="101"/>
      <c r="K19" s="101"/>
      <c r="L19" s="108"/>
      <c r="M19" s="108"/>
      <c r="N19" s="108"/>
      <c r="O19" s="108"/>
      <c r="P19" s="108"/>
      <c r="Q19" s="108"/>
      <c r="R19" s="108"/>
      <c r="S19" s="303"/>
      <c r="T19" s="303"/>
      <c r="U19" s="109"/>
    </row>
    <row r="20" spans="1:21" ht="30.75">
      <c r="A20" s="28" t="s">
        <v>2</v>
      </c>
      <c r="B20" s="26" t="s">
        <v>135</v>
      </c>
      <c r="C20" s="26"/>
      <c r="D20" s="26"/>
      <c r="E20" s="26"/>
      <c r="F20" s="26"/>
      <c r="G20" s="26"/>
      <c r="H20" s="26"/>
      <c r="I20" s="26"/>
      <c r="J20" s="26"/>
      <c r="K20" s="26"/>
      <c r="L20" s="6"/>
      <c r="M20" s="6"/>
      <c r="N20" s="6"/>
      <c r="O20" s="6"/>
      <c r="P20" s="6"/>
      <c r="Q20" s="6"/>
      <c r="R20" s="6"/>
      <c r="S20" s="45"/>
      <c r="T20" s="45"/>
      <c r="U20" s="7"/>
    </row>
    <row r="21" spans="1:21" ht="30.75">
      <c r="A21" s="127" t="s">
        <v>3</v>
      </c>
      <c r="B21" s="26" t="s">
        <v>132</v>
      </c>
      <c r="C21" s="26"/>
      <c r="D21" s="26"/>
      <c r="E21" s="26"/>
      <c r="F21" s="26"/>
      <c r="G21" s="26"/>
      <c r="H21" s="26"/>
      <c r="I21" s="26"/>
      <c r="J21" s="26"/>
      <c r="K21" s="26"/>
      <c r="L21" s="6"/>
      <c r="M21" s="6"/>
      <c r="N21" s="6"/>
      <c r="O21" s="6"/>
      <c r="P21" s="6"/>
      <c r="Q21" s="6"/>
      <c r="R21" s="6"/>
      <c r="S21" s="45"/>
      <c r="T21" s="45"/>
      <c r="U21" s="7"/>
    </row>
    <row r="22" spans="1:21" ht="15">
      <c r="A22" s="19">
        <v>1</v>
      </c>
      <c r="B22" s="5" t="s">
        <v>41</v>
      </c>
      <c r="C22" s="5"/>
      <c r="D22" s="5"/>
      <c r="E22" s="6"/>
      <c r="F22" s="5"/>
      <c r="G22" s="6"/>
      <c r="H22" s="5"/>
      <c r="I22" s="6"/>
      <c r="J22" s="5"/>
      <c r="K22" s="6"/>
      <c r="L22" s="6"/>
      <c r="M22" s="6"/>
      <c r="N22" s="6"/>
      <c r="O22" s="6"/>
      <c r="P22" s="6"/>
      <c r="Q22" s="6"/>
      <c r="R22" s="6"/>
      <c r="S22" s="45"/>
      <c r="T22" s="45"/>
      <c r="U22" s="7"/>
    </row>
    <row r="23" spans="1:21" ht="15">
      <c r="A23" s="19">
        <v>2</v>
      </c>
      <c r="B23" s="5" t="s">
        <v>43</v>
      </c>
      <c r="C23" s="5"/>
      <c r="D23" s="5"/>
      <c r="E23" s="6"/>
      <c r="F23" s="5"/>
      <c r="G23" s="6"/>
      <c r="H23" s="5"/>
      <c r="I23" s="6"/>
      <c r="J23" s="5"/>
      <c r="K23" s="6"/>
      <c r="L23" s="6"/>
      <c r="M23" s="6"/>
      <c r="N23" s="6"/>
      <c r="O23" s="6"/>
      <c r="P23" s="6"/>
      <c r="Q23" s="6"/>
      <c r="R23" s="6"/>
      <c r="S23" s="45"/>
      <c r="T23" s="45"/>
      <c r="U23" s="7"/>
    </row>
    <row r="24" spans="1:21" ht="15">
      <c r="A24" s="110" t="s">
        <v>42</v>
      </c>
      <c r="B24" s="12"/>
      <c r="C24" s="12"/>
      <c r="D24" s="12"/>
      <c r="E24" s="111"/>
      <c r="F24" s="12"/>
      <c r="G24" s="111"/>
      <c r="H24" s="12"/>
      <c r="I24" s="111"/>
      <c r="J24" s="12"/>
      <c r="K24" s="111"/>
      <c r="L24" s="111"/>
      <c r="M24" s="111"/>
      <c r="N24" s="111"/>
      <c r="O24" s="111"/>
      <c r="P24" s="111"/>
      <c r="Q24" s="111"/>
      <c r="R24" s="111"/>
      <c r="S24" s="304"/>
      <c r="T24" s="304"/>
      <c r="U24" s="112"/>
    </row>
    <row r="25" spans="1:21" ht="30.75">
      <c r="A25" s="114" t="s">
        <v>4</v>
      </c>
      <c r="B25" s="113" t="s">
        <v>264</v>
      </c>
      <c r="C25" s="113"/>
      <c r="D25" s="12"/>
      <c r="E25" s="111"/>
      <c r="F25" s="12"/>
      <c r="G25" s="111"/>
      <c r="H25" s="12"/>
      <c r="I25" s="111"/>
      <c r="J25" s="12"/>
      <c r="K25" s="111"/>
      <c r="L25" s="111"/>
      <c r="M25" s="111"/>
      <c r="N25" s="111"/>
      <c r="O25" s="111"/>
      <c r="P25" s="111"/>
      <c r="Q25" s="111"/>
      <c r="R25" s="111"/>
      <c r="S25" s="304"/>
      <c r="T25" s="304"/>
      <c r="U25" s="112"/>
    </row>
    <row r="26" spans="1:21" ht="15">
      <c r="A26" s="19">
        <v>1</v>
      </c>
      <c r="B26" s="5" t="s">
        <v>41</v>
      </c>
      <c r="C26" s="12"/>
      <c r="D26" s="12"/>
      <c r="E26" s="111"/>
      <c r="F26" s="12"/>
      <c r="G26" s="111"/>
      <c r="H26" s="12"/>
      <c r="I26" s="111"/>
      <c r="J26" s="12"/>
      <c r="K26" s="111"/>
      <c r="L26" s="111"/>
      <c r="M26" s="111"/>
      <c r="N26" s="111"/>
      <c r="O26" s="111"/>
      <c r="P26" s="111"/>
      <c r="Q26" s="111"/>
      <c r="R26" s="111"/>
      <c r="S26" s="304"/>
      <c r="T26" s="304"/>
      <c r="U26" s="112"/>
    </row>
    <row r="27" spans="1:21" ht="15">
      <c r="A27" s="19">
        <v>2</v>
      </c>
      <c r="B27" s="5" t="s">
        <v>43</v>
      </c>
      <c r="C27" s="12"/>
      <c r="D27" s="12"/>
      <c r="E27" s="111"/>
      <c r="F27" s="12"/>
      <c r="G27" s="111"/>
      <c r="H27" s="12"/>
      <c r="I27" s="111"/>
      <c r="J27" s="12"/>
      <c r="K27" s="111"/>
      <c r="L27" s="111"/>
      <c r="M27" s="111"/>
      <c r="N27" s="111"/>
      <c r="O27" s="111"/>
      <c r="P27" s="111"/>
      <c r="Q27" s="111"/>
      <c r="R27" s="111"/>
      <c r="S27" s="304"/>
      <c r="T27" s="304"/>
      <c r="U27" s="112"/>
    </row>
    <row r="28" spans="1:21" ht="15">
      <c r="A28" s="110" t="s">
        <v>42</v>
      </c>
      <c r="B28" s="12"/>
      <c r="C28" s="12"/>
      <c r="D28" s="12"/>
      <c r="E28" s="111"/>
      <c r="F28" s="12"/>
      <c r="G28" s="111"/>
      <c r="H28" s="12"/>
      <c r="I28" s="111"/>
      <c r="J28" s="12"/>
      <c r="K28" s="111"/>
      <c r="L28" s="111"/>
      <c r="M28" s="111"/>
      <c r="N28" s="111"/>
      <c r="O28" s="111"/>
      <c r="P28" s="111"/>
      <c r="Q28" s="111"/>
      <c r="R28" s="111"/>
      <c r="S28" s="304"/>
      <c r="T28" s="304"/>
      <c r="U28" s="112"/>
    </row>
    <row r="29" spans="1:21" ht="30.75">
      <c r="A29" s="114" t="s">
        <v>15</v>
      </c>
      <c r="B29" s="113" t="s">
        <v>133</v>
      </c>
      <c r="C29" s="113"/>
      <c r="D29" s="12"/>
      <c r="E29" s="111"/>
      <c r="F29" s="12"/>
      <c r="G29" s="111"/>
      <c r="H29" s="12"/>
      <c r="I29" s="111"/>
      <c r="J29" s="12"/>
      <c r="K29" s="111"/>
      <c r="L29" s="111"/>
      <c r="M29" s="111"/>
      <c r="N29" s="111"/>
      <c r="O29" s="111"/>
      <c r="P29" s="111"/>
      <c r="Q29" s="111"/>
      <c r="R29" s="111"/>
      <c r="S29" s="304"/>
      <c r="T29" s="304"/>
      <c r="U29" s="112"/>
    </row>
    <row r="30" spans="1:21" ht="15">
      <c r="A30" s="110">
        <v>1</v>
      </c>
      <c r="B30" s="12" t="s">
        <v>41</v>
      </c>
      <c r="C30" s="12"/>
      <c r="D30" s="12"/>
      <c r="E30" s="111"/>
      <c r="F30" s="12"/>
      <c r="G30" s="111"/>
      <c r="H30" s="12"/>
      <c r="I30" s="111"/>
      <c r="J30" s="12"/>
      <c r="K30" s="111"/>
      <c r="L30" s="111"/>
      <c r="M30" s="111"/>
      <c r="N30" s="111"/>
      <c r="O30" s="111"/>
      <c r="P30" s="111"/>
      <c r="Q30" s="111"/>
      <c r="R30" s="111"/>
      <c r="S30" s="304"/>
      <c r="T30" s="304"/>
      <c r="U30" s="112"/>
    </row>
    <row r="31" spans="1:21" ht="15">
      <c r="A31" s="110">
        <v>2</v>
      </c>
      <c r="B31" s="12" t="s">
        <v>43</v>
      </c>
      <c r="C31" s="12"/>
      <c r="D31" s="12"/>
      <c r="E31" s="111"/>
      <c r="F31" s="12"/>
      <c r="G31" s="111"/>
      <c r="H31" s="12"/>
      <c r="I31" s="111"/>
      <c r="J31" s="12"/>
      <c r="K31" s="111"/>
      <c r="L31" s="111"/>
      <c r="M31" s="111"/>
      <c r="N31" s="111"/>
      <c r="O31" s="111"/>
      <c r="P31" s="111"/>
      <c r="Q31" s="111"/>
      <c r="R31" s="111"/>
      <c r="S31" s="304"/>
      <c r="T31" s="304"/>
      <c r="U31" s="112"/>
    </row>
    <row r="32" spans="1:21" ht="15">
      <c r="A32" s="110" t="s">
        <v>42</v>
      </c>
      <c r="B32" s="12"/>
      <c r="C32" s="12"/>
      <c r="D32" s="12"/>
      <c r="E32" s="111"/>
      <c r="F32" s="12"/>
      <c r="G32" s="111"/>
      <c r="H32" s="12"/>
      <c r="I32" s="111"/>
      <c r="J32" s="12"/>
      <c r="K32" s="111"/>
      <c r="L32" s="111"/>
      <c r="M32" s="111"/>
      <c r="N32" s="111"/>
      <c r="O32" s="111"/>
      <c r="P32" s="111"/>
      <c r="Q32" s="111"/>
      <c r="R32" s="111"/>
      <c r="S32" s="304"/>
      <c r="T32" s="304"/>
      <c r="U32" s="112"/>
    </row>
    <row r="33" spans="1:21" ht="46.5">
      <c r="A33" s="114" t="s">
        <v>32</v>
      </c>
      <c r="B33" s="113" t="s">
        <v>134</v>
      </c>
      <c r="C33" s="12"/>
      <c r="D33" s="12"/>
      <c r="E33" s="111"/>
      <c r="F33" s="12"/>
      <c r="G33" s="111"/>
      <c r="H33" s="12"/>
      <c r="I33" s="111"/>
      <c r="J33" s="12"/>
      <c r="K33" s="111"/>
      <c r="L33" s="111"/>
      <c r="M33" s="111"/>
      <c r="N33" s="111"/>
      <c r="O33" s="111"/>
      <c r="P33" s="111"/>
      <c r="Q33" s="111"/>
      <c r="R33" s="111"/>
      <c r="S33" s="304"/>
      <c r="T33" s="304"/>
      <c r="U33" s="112"/>
    </row>
    <row r="34" spans="1:21" ht="15">
      <c r="A34" s="110">
        <v>1</v>
      </c>
      <c r="B34" s="12" t="s">
        <v>41</v>
      </c>
      <c r="C34" s="12"/>
      <c r="D34" s="12"/>
      <c r="E34" s="111"/>
      <c r="F34" s="12"/>
      <c r="G34" s="111"/>
      <c r="H34" s="12"/>
      <c r="I34" s="111"/>
      <c r="J34" s="12"/>
      <c r="K34" s="111"/>
      <c r="L34" s="111"/>
      <c r="M34" s="111"/>
      <c r="N34" s="111"/>
      <c r="O34" s="111"/>
      <c r="P34" s="111"/>
      <c r="Q34" s="111"/>
      <c r="R34" s="111"/>
      <c r="S34" s="304"/>
      <c r="T34" s="304"/>
      <c r="U34" s="112"/>
    </row>
    <row r="35" spans="1:21" ht="15">
      <c r="A35" s="110">
        <v>2</v>
      </c>
      <c r="B35" s="12" t="s">
        <v>43</v>
      </c>
      <c r="C35" s="12"/>
      <c r="D35" s="12"/>
      <c r="E35" s="111"/>
      <c r="F35" s="12"/>
      <c r="G35" s="111"/>
      <c r="H35" s="12"/>
      <c r="I35" s="111"/>
      <c r="J35" s="12"/>
      <c r="K35" s="111"/>
      <c r="L35" s="111"/>
      <c r="M35" s="111"/>
      <c r="N35" s="111"/>
      <c r="O35" s="111"/>
      <c r="P35" s="111"/>
      <c r="Q35" s="111"/>
      <c r="R35" s="111"/>
      <c r="S35" s="304"/>
      <c r="T35" s="304"/>
      <c r="U35" s="112"/>
    </row>
    <row r="36" spans="1:21" ht="15">
      <c r="A36" s="110" t="s">
        <v>42</v>
      </c>
      <c r="B36" s="12"/>
      <c r="C36" s="12"/>
      <c r="D36" s="12"/>
      <c r="E36" s="111"/>
      <c r="F36" s="12"/>
      <c r="G36" s="111"/>
      <c r="H36" s="12"/>
      <c r="I36" s="111"/>
      <c r="J36" s="12"/>
      <c r="K36" s="111"/>
      <c r="L36" s="111"/>
      <c r="M36" s="111"/>
      <c r="N36" s="111"/>
      <c r="O36" s="111"/>
      <c r="P36" s="111"/>
      <c r="Q36" s="111"/>
      <c r="R36" s="111"/>
      <c r="S36" s="304"/>
      <c r="T36" s="304"/>
      <c r="U36" s="112"/>
    </row>
    <row r="37" spans="1:21" ht="15">
      <c r="A37" s="28" t="s">
        <v>5</v>
      </c>
      <c r="B37" s="26" t="s">
        <v>54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45"/>
      <c r="T37" s="45"/>
      <c r="U37" s="7"/>
    </row>
    <row r="38" spans="1:21" ht="30.75">
      <c r="A38" s="127" t="s">
        <v>6</v>
      </c>
      <c r="B38" s="26" t="s">
        <v>132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45"/>
      <c r="T38" s="45"/>
      <c r="U38" s="7"/>
    </row>
    <row r="39" spans="1:21" ht="15">
      <c r="A39" s="19">
        <v>1</v>
      </c>
      <c r="B39" s="5" t="s">
        <v>41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45"/>
      <c r="T39" s="45"/>
      <c r="U39" s="7"/>
    </row>
    <row r="40" spans="1:21" ht="15">
      <c r="A40" s="19">
        <v>2</v>
      </c>
      <c r="B40" s="5" t="s">
        <v>43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45"/>
      <c r="T40" s="45"/>
      <c r="U40" s="7"/>
    </row>
    <row r="41" spans="1:21" ht="15">
      <c r="A41" s="110" t="s">
        <v>42</v>
      </c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45"/>
      <c r="T41" s="45"/>
      <c r="U41" s="7"/>
    </row>
    <row r="42" spans="1:21" ht="15">
      <c r="A42" s="251" t="s">
        <v>7</v>
      </c>
      <c r="B42" s="252" t="s">
        <v>299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45"/>
      <c r="T42" s="45"/>
      <c r="U42" s="7"/>
    </row>
    <row r="43" spans="1:21" ht="15">
      <c r="A43" s="19">
        <v>1</v>
      </c>
      <c r="B43" s="5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45"/>
      <c r="T43" s="45"/>
      <c r="U43" s="7"/>
    </row>
    <row r="44" spans="1:21" ht="15">
      <c r="A44" s="19"/>
      <c r="B44" s="5" t="s">
        <v>144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45"/>
      <c r="T44" s="45"/>
      <c r="U44" s="7"/>
    </row>
    <row r="45" spans="1:21" ht="15">
      <c r="A45" s="19">
        <v>2</v>
      </c>
      <c r="B45" s="5" t="s">
        <v>43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45"/>
      <c r="T45" s="45"/>
      <c r="U45" s="7"/>
    </row>
    <row r="46" spans="1:21" ht="15">
      <c r="A46" s="19"/>
      <c r="B46" s="5" t="s">
        <v>144</v>
      </c>
      <c r="C46" s="5"/>
      <c r="D46" s="5"/>
      <c r="E46" s="6"/>
      <c r="F46" s="5"/>
      <c r="G46" s="6"/>
      <c r="H46" s="5"/>
      <c r="I46" s="6"/>
      <c r="J46" s="5"/>
      <c r="K46" s="6"/>
      <c r="L46" s="6"/>
      <c r="M46" s="6"/>
      <c r="N46" s="6"/>
      <c r="O46" s="6"/>
      <c r="P46" s="6"/>
      <c r="Q46" s="6"/>
      <c r="R46" s="6"/>
      <c r="S46" s="45"/>
      <c r="T46" s="45"/>
      <c r="U46" s="7"/>
    </row>
    <row r="47" spans="1:21" ht="15">
      <c r="A47" s="19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5"/>
      <c r="T47" s="45"/>
      <c r="U47" s="7"/>
    </row>
    <row r="48" spans="1:21" ht="15.75">
      <c r="A48" s="532" t="s">
        <v>101</v>
      </c>
      <c r="B48" s="533"/>
      <c r="C48" s="12"/>
      <c r="D48" s="12"/>
      <c r="E48" s="111"/>
      <c r="F48" s="12"/>
      <c r="G48" s="111"/>
      <c r="H48" s="12"/>
      <c r="I48" s="111"/>
      <c r="J48" s="12"/>
      <c r="K48" s="111"/>
      <c r="L48" s="111"/>
      <c r="M48" s="111"/>
      <c r="N48" s="111"/>
      <c r="O48" s="111"/>
      <c r="P48" s="111"/>
      <c r="Q48" s="111"/>
      <c r="R48" s="111"/>
      <c r="S48" s="304"/>
      <c r="T48" s="304"/>
      <c r="U48" s="112"/>
    </row>
    <row r="49" spans="1:21" ht="30.75">
      <c r="A49" s="114"/>
      <c r="B49" s="113" t="s">
        <v>131</v>
      </c>
      <c r="C49" s="113"/>
      <c r="D49" s="12"/>
      <c r="E49" s="111"/>
      <c r="F49" s="12"/>
      <c r="G49" s="111"/>
      <c r="H49" s="12"/>
      <c r="I49" s="111"/>
      <c r="J49" s="12"/>
      <c r="K49" s="111"/>
      <c r="L49" s="111"/>
      <c r="M49" s="111"/>
      <c r="N49" s="111"/>
      <c r="O49" s="111"/>
      <c r="P49" s="111"/>
      <c r="Q49" s="111"/>
      <c r="R49" s="111"/>
      <c r="S49" s="304"/>
      <c r="T49" s="304"/>
      <c r="U49" s="112"/>
    </row>
    <row r="50" spans="1:21" ht="15">
      <c r="A50" s="110">
        <v>1</v>
      </c>
      <c r="B50" s="12" t="s">
        <v>41</v>
      </c>
      <c r="C50" s="12"/>
      <c r="D50" s="12"/>
      <c r="E50" s="111"/>
      <c r="F50" s="12"/>
      <c r="G50" s="111"/>
      <c r="H50" s="12"/>
      <c r="I50" s="111"/>
      <c r="J50" s="12"/>
      <c r="K50" s="111"/>
      <c r="L50" s="111"/>
      <c r="M50" s="111"/>
      <c r="N50" s="111"/>
      <c r="O50" s="111"/>
      <c r="P50" s="111"/>
      <c r="Q50" s="111"/>
      <c r="R50" s="111"/>
      <c r="S50" s="304"/>
      <c r="T50" s="304"/>
      <c r="U50" s="112"/>
    </row>
    <row r="51" spans="1:21" ht="15">
      <c r="A51" s="110">
        <v>2</v>
      </c>
      <c r="B51" s="12" t="s">
        <v>43</v>
      </c>
      <c r="C51" s="12"/>
      <c r="D51" s="12"/>
      <c r="E51" s="111"/>
      <c r="F51" s="12"/>
      <c r="G51" s="111"/>
      <c r="H51" s="12"/>
      <c r="I51" s="111"/>
      <c r="J51" s="12"/>
      <c r="K51" s="111"/>
      <c r="L51" s="111"/>
      <c r="M51" s="111"/>
      <c r="N51" s="111"/>
      <c r="O51" s="111"/>
      <c r="P51" s="111"/>
      <c r="Q51" s="111"/>
      <c r="R51" s="111"/>
      <c r="S51" s="304"/>
      <c r="T51" s="304"/>
      <c r="U51" s="112"/>
    </row>
    <row r="52" spans="1:21" ht="15.75" thickBot="1">
      <c r="A52" s="105" t="s">
        <v>42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305"/>
      <c r="T52" s="305"/>
      <c r="U52" s="107"/>
    </row>
    <row r="53" spans="1:21" ht="15">
      <c r="A53" s="103"/>
      <c r="B53" s="10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5">
      <c r="A54" s="103"/>
      <c r="B54" s="569" t="s">
        <v>406</v>
      </c>
      <c r="C54" s="569"/>
      <c r="D54" s="56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5">
      <c r="A55" s="103"/>
      <c r="B55" s="104" t="s">
        <v>404</v>
      </c>
      <c r="C55" s="39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21" ht="15">
      <c r="A56" s="103"/>
      <c r="B56" s="569" t="s">
        <v>405</v>
      </c>
      <c r="C56" s="569"/>
      <c r="D56" s="569"/>
      <c r="E56" s="569"/>
      <c r="F56" s="569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1:21" ht="15">
      <c r="A57" s="29"/>
      <c r="B57" s="1" t="s">
        <v>412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">
      <c r="A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">
      <c r="A59" s="29"/>
      <c r="B59" s="525" t="s">
        <v>309</v>
      </c>
      <c r="C59" s="525"/>
      <c r="D59" s="525"/>
      <c r="E59" s="525"/>
      <c r="F59" s="525"/>
      <c r="G59" s="525"/>
      <c r="H59" s="525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5">
      <c r="A60" s="29"/>
      <c r="B60" s="1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ht="15">
      <c r="A62" s="14"/>
    </row>
    <row r="63" spans="1:9" ht="15">
      <c r="A63" s="21"/>
      <c r="C63" s="22"/>
      <c r="G63" s="32"/>
      <c r="H63" s="23"/>
      <c r="I63" s="32"/>
    </row>
    <row r="64" spans="4:21" ht="15">
      <c r="D64" s="25"/>
      <c r="G64" s="24"/>
      <c r="I64" s="24"/>
      <c r="J64" s="24"/>
      <c r="K64" s="24"/>
      <c r="M64" s="32"/>
      <c r="N64" s="32"/>
      <c r="O64" s="32"/>
      <c r="P64" s="32"/>
      <c r="Q64" s="32"/>
      <c r="R64" s="32"/>
      <c r="S64" s="32"/>
      <c r="T64" s="32"/>
      <c r="U64" s="23"/>
    </row>
    <row r="65" spans="1:9" ht="15">
      <c r="A65" s="18"/>
      <c r="D65" s="16"/>
      <c r="I65" s="301"/>
    </row>
  </sheetData>
  <sheetProtection/>
  <mergeCells count="22">
    <mergeCell ref="A7:U7"/>
    <mergeCell ref="A16:A18"/>
    <mergeCell ref="B16:B18"/>
    <mergeCell ref="C16:C18"/>
    <mergeCell ref="D16:M16"/>
    <mergeCell ref="N16:N18"/>
    <mergeCell ref="O16:R16"/>
    <mergeCell ref="S16:T16"/>
    <mergeCell ref="O17:O18"/>
    <mergeCell ref="U16:U18"/>
    <mergeCell ref="Q17:R17"/>
    <mergeCell ref="S17:T17"/>
    <mergeCell ref="P17:P18"/>
    <mergeCell ref="B59:H59"/>
    <mergeCell ref="F17:G17"/>
    <mergeCell ref="H17:I17"/>
    <mergeCell ref="J17:K17"/>
    <mergeCell ref="L17:M17"/>
    <mergeCell ref="D17:E17"/>
    <mergeCell ref="A48:B48"/>
    <mergeCell ref="B56:F56"/>
    <mergeCell ref="B54:D54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70" zoomScaleNormal="70" zoomScalePageLayoutView="0" workbookViewId="0" topLeftCell="A11">
      <selection activeCell="C28" sqref="C28"/>
    </sheetView>
  </sheetViews>
  <sheetFormatPr defaultColWidth="9.00390625" defaultRowHeight="15.75"/>
  <cols>
    <col min="1" max="1" width="3.875" style="231" bestFit="1" customWidth="1"/>
    <col min="2" max="2" width="16.00390625" style="232" bestFit="1" customWidth="1"/>
    <col min="3" max="3" width="16.625" style="232" bestFit="1" customWidth="1"/>
    <col min="4" max="4" width="13.50390625" style="232" bestFit="1" customWidth="1"/>
    <col min="5" max="6" width="10.875" style="232" bestFit="1" customWidth="1"/>
    <col min="7" max="7" width="6.25390625" style="232" bestFit="1" customWidth="1"/>
    <col min="8" max="8" width="8.875" style="232" bestFit="1" customWidth="1"/>
    <col min="9" max="9" width="13.875" style="232" bestFit="1" customWidth="1"/>
    <col min="10" max="10" width="13.25390625" style="232" bestFit="1" customWidth="1"/>
    <col min="11" max="11" width="16.00390625" style="232" bestFit="1" customWidth="1"/>
    <col min="12" max="12" width="11.625" style="232" bestFit="1" customWidth="1"/>
    <col min="13" max="13" width="16.875" style="232" customWidth="1"/>
    <col min="14" max="14" width="13.25390625" style="232" customWidth="1"/>
    <col min="15" max="15" width="18.375" style="232" bestFit="1" customWidth="1"/>
    <col min="16" max="16" width="15.00390625" style="232" bestFit="1" customWidth="1"/>
    <col min="17" max="17" width="14.75390625" style="232" bestFit="1" customWidth="1"/>
    <col min="18" max="18" width="14.625" style="232" bestFit="1" customWidth="1"/>
    <col min="19" max="19" width="13.75390625" style="232" bestFit="1" customWidth="1"/>
    <col min="20" max="20" width="14.25390625" style="232" bestFit="1" customWidth="1"/>
    <col min="21" max="21" width="15.125" style="233" customWidth="1"/>
    <col min="22" max="22" width="20.50390625" style="233" bestFit="1" customWidth="1"/>
    <col min="23" max="23" width="27.875" style="233" bestFit="1" customWidth="1"/>
    <col min="24" max="24" width="6.875" style="232" bestFit="1" customWidth="1"/>
    <col min="25" max="25" width="5.00390625" style="232" bestFit="1" customWidth="1"/>
    <col min="26" max="26" width="8.00390625" style="232" bestFit="1" customWidth="1"/>
    <col min="27" max="27" width="11.875" style="232" bestFit="1" customWidth="1"/>
    <col min="28" max="16384" width="9.00390625" style="231" customWidth="1"/>
  </cols>
  <sheetData>
    <row r="1" spans="15:27" ht="13.5">
      <c r="O1" s="235"/>
      <c r="P1" s="235"/>
      <c r="Q1" s="235"/>
      <c r="R1" s="235"/>
      <c r="S1" s="235"/>
      <c r="T1" s="235"/>
      <c r="X1" s="235"/>
      <c r="Y1" s="235"/>
      <c r="Z1" s="235"/>
      <c r="AA1" s="235"/>
    </row>
    <row r="2" spans="15:27" ht="15">
      <c r="O2" s="235"/>
      <c r="P2" s="235"/>
      <c r="Q2" s="235"/>
      <c r="R2" s="235"/>
      <c r="S2" s="235"/>
      <c r="T2" s="235"/>
      <c r="X2" s="235"/>
      <c r="Y2" s="235"/>
      <c r="Z2" s="235"/>
      <c r="AA2" s="4" t="s">
        <v>418</v>
      </c>
    </row>
    <row r="3" spans="15:27" ht="15">
      <c r="O3" s="235"/>
      <c r="P3" s="235"/>
      <c r="Q3" s="235"/>
      <c r="R3" s="235"/>
      <c r="S3" s="235"/>
      <c r="T3" s="235"/>
      <c r="X3" s="235"/>
      <c r="Y3" s="235"/>
      <c r="Z3" s="235"/>
      <c r="AA3" s="4" t="s">
        <v>293</v>
      </c>
    </row>
    <row r="4" spans="15:27" ht="15">
      <c r="O4" s="235"/>
      <c r="P4" s="235"/>
      <c r="Q4" s="235"/>
      <c r="R4" s="235"/>
      <c r="S4" s="235"/>
      <c r="T4" s="235"/>
      <c r="X4" s="235"/>
      <c r="Y4" s="235"/>
      <c r="Z4" s="235"/>
      <c r="AA4" s="4" t="s">
        <v>323</v>
      </c>
    </row>
    <row r="5" spans="15:27" ht="15">
      <c r="O5" s="235"/>
      <c r="P5" s="235"/>
      <c r="Q5" s="235"/>
      <c r="R5" s="235"/>
      <c r="S5" s="235"/>
      <c r="T5" s="235"/>
      <c r="X5" s="235"/>
      <c r="Y5" s="235"/>
      <c r="Z5" s="235"/>
      <c r="AA5" s="4"/>
    </row>
    <row r="6" spans="15:27" ht="13.5">
      <c r="O6" s="235"/>
      <c r="P6" s="235"/>
      <c r="Q6" s="235"/>
      <c r="R6" s="235"/>
      <c r="S6" s="235"/>
      <c r="T6" s="235"/>
      <c r="X6" s="235"/>
      <c r="Y6" s="235"/>
      <c r="Z6" s="235"/>
      <c r="AA6" s="235"/>
    </row>
    <row r="7" spans="1:27" ht="16.5">
      <c r="A7" s="580" t="s">
        <v>372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</row>
    <row r="8" spans="15:27" ht="15">
      <c r="O8" s="235"/>
      <c r="P8" s="235"/>
      <c r="Q8" s="235"/>
      <c r="R8" s="235"/>
      <c r="S8" s="235"/>
      <c r="T8" s="235"/>
      <c r="X8" s="235"/>
      <c r="Y8" s="235"/>
      <c r="Z8" s="235"/>
      <c r="AA8" s="4" t="s">
        <v>294</v>
      </c>
    </row>
    <row r="9" spans="15:27" ht="15">
      <c r="O9" s="235"/>
      <c r="P9" s="235"/>
      <c r="Q9" s="235"/>
      <c r="R9" s="235"/>
      <c r="S9" s="235"/>
      <c r="T9" s="235"/>
      <c r="X9" s="235"/>
      <c r="Y9" s="235"/>
      <c r="Z9" s="235"/>
      <c r="AA9" s="4" t="s">
        <v>295</v>
      </c>
    </row>
    <row r="10" spans="15:27" ht="15">
      <c r="O10" s="235"/>
      <c r="P10" s="235"/>
      <c r="Q10" s="235"/>
      <c r="R10" s="235"/>
      <c r="S10" s="235"/>
      <c r="T10" s="235"/>
      <c r="X10" s="235"/>
      <c r="Y10" s="235"/>
      <c r="Z10" s="235"/>
      <c r="AA10" s="4"/>
    </row>
    <row r="11" spans="15:27" ht="15">
      <c r="O11" s="235"/>
      <c r="P11" s="235"/>
      <c r="Q11" s="235"/>
      <c r="R11" s="235"/>
      <c r="S11" s="235"/>
      <c r="T11" s="235"/>
      <c r="X11" s="235"/>
      <c r="Y11" s="235"/>
      <c r="Z11" s="235"/>
      <c r="AA11" s="250" t="s">
        <v>296</v>
      </c>
    </row>
    <row r="12" spans="15:27" ht="15">
      <c r="O12" s="235"/>
      <c r="P12" s="235"/>
      <c r="Q12" s="235"/>
      <c r="R12" s="235"/>
      <c r="S12" s="235"/>
      <c r="T12" s="235"/>
      <c r="X12" s="235"/>
      <c r="Y12" s="235"/>
      <c r="Z12" s="235"/>
      <c r="AA12" s="4" t="s">
        <v>297</v>
      </c>
    </row>
    <row r="13" spans="15:27" ht="15">
      <c r="O13" s="235"/>
      <c r="P13" s="235"/>
      <c r="Q13" s="235"/>
      <c r="R13" s="235"/>
      <c r="S13" s="235"/>
      <c r="T13" s="235"/>
      <c r="X13" s="235"/>
      <c r="Y13" s="235"/>
      <c r="Z13" s="235"/>
      <c r="AA13" s="4" t="s">
        <v>298</v>
      </c>
    </row>
    <row r="14" ht="14.25" thickBot="1"/>
    <row r="15" spans="1:27" s="232" customFormat="1" ht="84.75" customHeight="1">
      <c r="A15" s="587" t="s">
        <v>272</v>
      </c>
      <c r="B15" s="584" t="s">
        <v>283</v>
      </c>
      <c r="C15" s="584" t="s">
        <v>269</v>
      </c>
      <c r="D15" s="584" t="s">
        <v>287</v>
      </c>
      <c r="E15" s="589" t="s">
        <v>267</v>
      </c>
      <c r="F15" s="590"/>
      <c r="G15" s="591"/>
      <c r="H15" s="592" t="s">
        <v>288</v>
      </c>
      <c r="I15" s="584" t="s">
        <v>268</v>
      </c>
      <c r="J15" s="584"/>
      <c r="K15" s="584" t="s">
        <v>286</v>
      </c>
      <c r="L15" s="584"/>
      <c r="M15" s="584"/>
      <c r="N15" s="584"/>
      <c r="O15" s="584" t="s">
        <v>351</v>
      </c>
      <c r="P15" s="584" t="s">
        <v>352</v>
      </c>
      <c r="Q15" s="584" t="s">
        <v>349</v>
      </c>
      <c r="R15" s="584"/>
      <c r="S15" s="584" t="s">
        <v>350</v>
      </c>
      <c r="T15" s="584"/>
      <c r="U15" s="586" t="s">
        <v>270</v>
      </c>
      <c r="V15" s="586"/>
      <c r="W15" s="586"/>
      <c r="X15" s="584" t="s">
        <v>366</v>
      </c>
      <c r="Y15" s="584"/>
      <c r="Z15" s="584"/>
      <c r="AA15" s="585"/>
    </row>
    <row r="16" spans="1:27" s="232" customFormat="1" ht="39.75" customHeight="1">
      <c r="A16" s="588"/>
      <c r="B16" s="582"/>
      <c r="C16" s="582"/>
      <c r="D16" s="582"/>
      <c r="E16" s="582" t="s">
        <v>279</v>
      </c>
      <c r="F16" s="582" t="s">
        <v>280</v>
      </c>
      <c r="G16" s="582" t="s">
        <v>281</v>
      </c>
      <c r="H16" s="593"/>
      <c r="I16" s="582" t="s">
        <v>284</v>
      </c>
      <c r="J16" s="582" t="s">
        <v>285</v>
      </c>
      <c r="K16" s="582" t="s">
        <v>289</v>
      </c>
      <c r="L16" s="582" t="s">
        <v>273</v>
      </c>
      <c r="M16" s="582" t="s">
        <v>290</v>
      </c>
      <c r="N16" s="582" t="s">
        <v>277</v>
      </c>
      <c r="O16" s="582"/>
      <c r="P16" s="582"/>
      <c r="Q16" s="582" t="s">
        <v>353</v>
      </c>
      <c r="R16" s="582" t="s">
        <v>278</v>
      </c>
      <c r="S16" s="582" t="s">
        <v>354</v>
      </c>
      <c r="T16" s="582" t="s">
        <v>278</v>
      </c>
      <c r="U16" s="582" t="s">
        <v>328</v>
      </c>
      <c r="V16" s="582" t="s">
        <v>291</v>
      </c>
      <c r="W16" s="582" t="s">
        <v>292</v>
      </c>
      <c r="X16" s="582" t="s">
        <v>271</v>
      </c>
      <c r="Y16" s="582"/>
      <c r="Z16" s="582" t="s">
        <v>274</v>
      </c>
      <c r="AA16" s="583"/>
    </row>
    <row r="17" spans="1:27" ht="63.75" customHeight="1">
      <c r="A17" s="588"/>
      <c r="B17" s="582"/>
      <c r="C17" s="582"/>
      <c r="D17" s="582"/>
      <c r="E17" s="582"/>
      <c r="F17" s="582"/>
      <c r="G17" s="582"/>
      <c r="H17" s="594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249" t="s">
        <v>324</v>
      </c>
      <c r="Y17" s="243" t="s">
        <v>282</v>
      </c>
      <c r="Z17" s="242" t="s">
        <v>275</v>
      </c>
      <c r="AA17" s="244" t="s">
        <v>276</v>
      </c>
    </row>
    <row r="18" spans="1:27" ht="22.5" customHeight="1">
      <c r="A18" s="234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9"/>
      <c r="V18" s="239"/>
      <c r="W18" s="239"/>
      <c r="X18" s="236"/>
      <c r="Y18" s="236"/>
      <c r="Z18" s="236"/>
      <c r="AA18" s="245"/>
    </row>
    <row r="19" spans="1:27" ht="13.5">
      <c r="A19" s="234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9"/>
      <c r="V19" s="239"/>
      <c r="W19" s="239"/>
      <c r="X19" s="236"/>
      <c r="Y19" s="236"/>
      <c r="Z19" s="236"/>
      <c r="AA19" s="245"/>
    </row>
    <row r="20" spans="1:27" ht="13.5">
      <c r="A20" s="234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9"/>
      <c r="V20" s="239"/>
      <c r="W20" s="239"/>
      <c r="X20" s="236"/>
      <c r="Y20" s="236"/>
      <c r="Z20" s="236"/>
      <c r="AA20" s="245"/>
    </row>
    <row r="21" spans="1:27" ht="13.5">
      <c r="A21" s="234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9"/>
      <c r="V21" s="239"/>
      <c r="W21" s="239"/>
      <c r="X21" s="236"/>
      <c r="Y21" s="236"/>
      <c r="Z21" s="236"/>
      <c r="AA21" s="245"/>
    </row>
    <row r="22" spans="1:27" ht="14.25" thickBot="1">
      <c r="A22" s="241"/>
      <c r="B22" s="238"/>
      <c r="C22" s="238"/>
      <c r="D22" s="238"/>
      <c r="E22" s="238"/>
      <c r="F22" s="238"/>
      <c r="G22" s="238"/>
      <c r="H22" s="238"/>
      <c r="I22" s="238"/>
      <c r="J22" s="238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40"/>
      <c r="V22" s="240"/>
      <c r="W22" s="240"/>
      <c r="X22" s="237"/>
      <c r="Y22" s="237"/>
      <c r="Z22" s="237"/>
      <c r="AA22" s="246"/>
    </row>
    <row r="25" spans="2:27" ht="76.5" customHeight="1">
      <c r="B25" s="581" t="s">
        <v>329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</row>
    <row r="26" ht="13.5">
      <c r="B26" s="232" t="s">
        <v>358</v>
      </c>
    </row>
    <row r="27" ht="13.5">
      <c r="B27" s="232" t="s">
        <v>359</v>
      </c>
    </row>
    <row r="28" ht="13.5">
      <c r="B28" s="232" t="s">
        <v>534</v>
      </c>
    </row>
  </sheetData>
  <sheetProtection/>
  <mergeCells count="34">
    <mergeCell ref="K16:K17"/>
    <mergeCell ref="L16:L17"/>
    <mergeCell ref="R16:R17"/>
    <mergeCell ref="Q16:Q17"/>
    <mergeCell ref="S15:T15"/>
    <mergeCell ref="T16:T17"/>
    <mergeCell ref="S16:S17"/>
    <mergeCell ref="G16:G17"/>
    <mergeCell ref="I15:J15"/>
    <mergeCell ref="F16:F17"/>
    <mergeCell ref="J16:J17"/>
    <mergeCell ref="B15:B17"/>
    <mergeCell ref="C15:C17"/>
    <mergeCell ref="D15:D17"/>
    <mergeCell ref="I16:I17"/>
    <mergeCell ref="E15:G15"/>
    <mergeCell ref="H15:H17"/>
    <mergeCell ref="E16:E17"/>
    <mergeCell ref="A7:AA7"/>
    <mergeCell ref="B25:AA25"/>
    <mergeCell ref="Z16:AA16"/>
    <mergeCell ref="X15:AA15"/>
    <mergeCell ref="X16:Y16"/>
    <mergeCell ref="K15:N15"/>
    <mergeCell ref="U15:W15"/>
    <mergeCell ref="Q15:R15"/>
    <mergeCell ref="U16:U17"/>
    <mergeCell ref="W16:W17"/>
    <mergeCell ref="V16:V17"/>
    <mergeCell ref="A15:A17"/>
    <mergeCell ref="O15:O17"/>
    <mergeCell ref="P15:P17"/>
    <mergeCell ref="M16:M17"/>
    <mergeCell ref="N16:N17"/>
  </mergeCells>
  <printOptions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="70" zoomScaleNormal="70" zoomScalePageLayoutView="0" workbookViewId="0" topLeftCell="A1">
      <selection activeCell="K40" sqref="K40"/>
    </sheetView>
  </sheetViews>
  <sheetFormatPr defaultColWidth="9.00390625" defaultRowHeight="15.75" outlineLevelRow="1"/>
  <cols>
    <col min="1" max="1" width="54.00390625" style="99" customWidth="1"/>
    <col min="2" max="2" width="16.25390625" style="99" customWidth="1"/>
    <col min="3" max="3" width="12.125" style="99" customWidth="1"/>
    <col min="4" max="4" width="13.875" style="99" customWidth="1"/>
    <col min="5" max="5" width="20.25390625" style="99" customWidth="1"/>
    <col min="6" max="10" width="5.875" style="99" hidden="1" customWidth="1"/>
    <col min="11" max="11" width="24.875" style="99" customWidth="1"/>
    <col min="12" max="16384" width="9.00390625" style="99" customWidth="1"/>
  </cols>
  <sheetData>
    <row r="1" ht="15">
      <c r="K1" s="323" t="s">
        <v>518</v>
      </c>
    </row>
    <row r="2" ht="15">
      <c r="K2" s="323" t="s">
        <v>293</v>
      </c>
    </row>
    <row r="3" ht="15">
      <c r="K3" s="323" t="s">
        <v>323</v>
      </c>
    </row>
    <row r="4" ht="15">
      <c r="K4" s="323"/>
    </row>
    <row r="5" spans="1:11" ht="15">
      <c r="A5" s="595" t="s">
        <v>536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</row>
    <row r="6" ht="15">
      <c r="A6" s="331"/>
    </row>
    <row r="7" spans="1:11" ht="15">
      <c r="A7" s="331"/>
      <c r="K7" s="324" t="s">
        <v>294</v>
      </c>
    </row>
    <row r="8" spans="1:11" ht="15">
      <c r="A8" s="331"/>
      <c r="K8" s="324" t="s">
        <v>295</v>
      </c>
    </row>
    <row r="9" spans="1:11" ht="15">
      <c r="A9" s="331"/>
      <c r="K9" s="324"/>
    </row>
    <row r="10" spans="1:11" ht="15">
      <c r="A10" s="331"/>
      <c r="K10" s="325" t="s">
        <v>296</v>
      </c>
    </row>
    <row r="11" spans="1:11" ht="15">
      <c r="A11" s="331"/>
      <c r="K11" s="324" t="s">
        <v>297</v>
      </c>
    </row>
    <row r="12" spans="1:11" ht="15">
      <c r="A12" s="331"/>
      <c r="K12" s="324" t="s">
        <v>298</v>
      </c>
    </row>
    <row r="13" ht="15">
      <c r="D13" s="331" t="s">
        <v>390</v>
      </c>
    </row>
    <row r="14" spans="1:8" ht="15.75" thickBot="1">
      <c r="A14" s="330" t="s">
        <v>425</v>
      </c>
      <c r="B14" s="330" t="s">
        <v>426</v>
      </c>
      <c r="D14" s="332"/>
      <c r="E14" s="333"/>
      <c r="F14" s="333"/>
      <c r="G14" s="333"/>
      <c r="H14" s="333"/>
    </row>
    <row r="15" spans="1:2" ht="15">
      <c r="A15" s="334" t="s">
        <v>427</v>
      </c>
      <c r="B15" s="335">
        <v>1200000000</v>
      </c>
    </row>
    <row r="16" spans="1:2" ht="15">
      <c r="A16" s="336" t="s">
        <v>428</v>
      </c>
      <c r="B16" s="337">
        <v>0</v>
      </c>
    </row>
    <row r="17" spans="1:4" ht="15">
      <c r="A17" s="336" t="s">
        <v>429</v>
      </c>
      <c r="B17" s="337">
        <v>50</v>
      </c>
      <c r="D17" s="331" t="s">
        <v>357</v>
      </c>
    </row>
    <row r="18" spans="1:14" ht="15.75" thickBot="1">
      <c r="A18" s="338" t="s">
        <v>430</v>
      </c>
      <c r="B18" s="339">
        <v>1</v>
      </c>
      <c r="D18" s="597" t="s">
        <v>431</v>
      </c>
      <c r="E18" s="597"/>
      <c r="F18" s="340"/>
      <c r="G18" s="341" t="e">
        <f>SUM(B80:K80)</f>
        <v>#VALUE!</v>
      </c>
      <c r="K18" s="342"/>
      <c r="N18" s="343"/>
    </row>
    <row r="19" spans="1:11" ht="15">
      <c r="A19" s="334" t="s">
        <v>432</v>
      </c>
      <c r="B19" s="335">
        <v>5000000</v>
      </c>
      <c r="D19" s="597" t="s">
        <v>433</v>
      </c>
      <c r="E19" s="597"/>
      <c r="F19" s="340"/>
      <c r="G19" s="341" t="e">
        <f>IF(SUM(B81:K81)=0,"не окупается",SUM(B81:K81))</f>
        <v>#DIV/0!</v>
      </c>
      <c r="K19" s="342"/>
    </row>
    <row r="20" spans="1:11" ht="15">
      <c r="A20" s="336" t="s">
        <v>434</v>
      </c>
      <c r="B20" s="337">
        <v>4</v>
      </c>
      <c r="D20" s="597" t="s">
        <v>435</v>
      </c>
      <c r="E20" s="597"/>
      <c r="F20" s="340"/>
      <c r="G20" s="344" t="e">
        <f>K78</f>
        <v>#DIV/0!</v>
      </c>
      <c r="K20" s="342"/>
    </row>
    <row r="21" spans="1:11" ht="15">
      <c r="A21" s="336" t="s">
        <v>436</v>
      </c>
      <c r="B21" s="337">
        <v>1</v>
      </c>
      <c r="D21" s="597" t="s">
        <v>437</v>
      </c>
      <c r="E21" s="597"/>
      <c r="F21" s="340"/>
      <c r="G21" s="345" t="e">
        <f>IF(G20&gt;0,"да","нет")</f>
        <v>#DIV/0!</v>
      </c>
      <c r="K21" s="342"/>
    </row>
    <row r="22" spans="1:2" ht="15">
      <c r="A22" s="336" t="s">
        <v>438</v>
      </c>
      <c r="B22" s="337">
        <v>450000</v>
      </c>
    </row>
    <row r="23" spans="1:2" ht="15">
      <c r="A23" s="336" t="s">
        <v>439</v>
      </c>
      <c r="B23" s="337">
        <v>4</v>
      </c>
    </row>
    <row r="24" spans="1:2" ht="15">
      <c r="A24" s="336" t="s">
        <v>440</v>
      </c>
      <c r="B24" s="337">
        <v>1</v>
      </c>
    </row>
    <row r="25" spans="1:2" ht="15">
      <c r="A25" s="346" t="s">
        <v>390</v>
      </c>
      <c r="B25" s="347">
        <v>0</v>
      </c>
    </row>
    <row r="26" spans="1:2" ht="15.75" thickBot="1">
      <c r="A26" s="338" t="s">
        <v>85</v>
      </c>
      <c r="B26" s="348">
        <v>0.2</v>
      </c>
    </row>
    <row r="27" spans="1:2" ht="15">
      <c r="A27" s="334" t="s">
        <v>390</v>
      </c>
      <c r="B27" s="335">
        <v>0</v>
      </c>
    </row>
    <row r="28" spans="1:2" ht="15">
      <c r="A28" s="336" t="s">
        <v>441</v>
      </c>
      <c r="B28" s="337">
        <v>0</v>
      </c>
    </row>
    <row r="29" spans="1:2" ht="15.75" thickBot="1">
      <c r="A29" s="346" t="s">
        <v>442</v>
      </c>
      <c r="B29" s="349">
        <v>0.1</v>
      </c>
    </row>
    <row r="30" spans="1:2" ht="15">
      <c r="A30" s="350" t="s">
        <v>443</v>
      </c>
      <c r="B30" s="351">
        <v>7</v>
      </c>
    </row>
    <row r="31" spans="1:2" ht="15">
      <c r="A31" s="352" t="s">
        <v>444</v>
      </c>
      <c r="B31" s="353">
        <v>0.12</v>
      </c>
    </row>
    <row r="32" spans="1:2" ht="15">
      <c r="A32" s="352" t="s">
        <v>445</v>
      </c>
      <c r="B32" s="354">
        <v>0.15</v>
      </c>
    </row>
    <row r="33" spans="1:2" ht="15">
      <c r="A33" s="352" t="s">
        <v>446</v>
      </c>
      <c r="B33" s="354">
        <v>0.75</v>
      </c>
    </row>
    <row r="34" spans="1:2" ht="15">
      <c r="A34" s="352" t="s">
        <v>447</v>
      </c>
      <c r="B34" s="354">
        <v>0.125</v>
      </c>
    </row>
    <row r="35" spans="1:2" ht="15">
      <c r="A35" s="352" t="s">
        <v>448</v>
      </c>
      <c r="B35" s="354">
        <f>1-B33</f>
        <v>0.25</v>
      </c>
    </row>
    <row r="36" spans="1:2" ht="15.75" thickBot="1">
      <c r="A36" s="355" t="s">
        <v>449</v>
      </c>
      <c r="B36" s="356">
        <f>B35*B34+B33*B32*(1-B26)</f>
        <v>0.12125</v>
      </c>
    </row>
    <row r="37" spans="1:11" ht="30.75">
      <c r="A37" s="357" t="s">
        <v>450</v>
      </c>
      <c r="B37" s="326" t="s">
        <v>422</v>
      </c>
      <c r="C37" s="327" t="s">
        <v>423</v>
      </c>
      <c r="D37" s="326" t="s">
        <v>424</v>
      </c>
      <c r="E37" s="327" t="s">
        <v>42</v>
      </c>
      <c r="F37" s="326" t="s">
        <v>529</v>
      </c>
      <c r="G37" s="327" t="s">
        <v>530</v>
      </c>
      <c r="H37" s="326" t="s">
        <v>531</v>
      </c>
      <c r="I37" s="327" t="s">
        <v>532</v>
      </c>
      <c r="J37" s="326" t="s">
        <v>533</v>
      </c>
      <c r="K37" s="328" t="s">
        <v>535</v>
      </c>
    </row>
    <row r="38" spans="1:11" ht="15" outlineLevel="1">
      <c r="A38" s="358" t="s">
        <v>451</v>
      </c>
      <c r="B38" s="359">
        <v>0.06</v>
      </c>
      <c r="C38" s="359">
        <v>0.06</v>
      </c>
      <c r="D38" s="359">
        <v>0.06</v>
      </c>
      <c r="E38" s="359">
        <v>0.06</v>
      </c>
      <c r="F38" s="359">
        <v>0.06</v>
      </c>
      <c r="G38" s="359">
        <v>0.06</v>
      </c>
      <c r="H38" s="359">
        <v>0.06</v>
      </c>
      <c r="I38" s="359">
        <v>0.06</v>
      </c>
      <c r="J38" s="359">
        <v>0.06</v>
      </c>
      <c r="K38" s="360">
        <v>0.06</v>
      </c>
    </row>
    <row r="39" spans="1:11" ht="15" outlineLevel="1">
      <c r="A39" s="358" t="s">
        <v>452</v>
      </c>
      <c r="B39" s="359">
        <f>B38</f>
        <v>0.06</v>
      </c>
      <c r="C39" s="359">
        <f>(1+B39)*(1+C38)-1</f>
        <v>0.12360000000000015</v>
      </c>
      <c r="D39" s="359">
        <f>(1+C39)*(1+D38)-1</f>
        <v>0.1910160000000003</v>
      </c>
      <c r="E39" s="359">
        <f aca="true" t="shared" si="0" ref="E39:K39">(1+D39)*(1+E38)-1</f>
        <v>0.2624769600000003</v>
      </c>
      <c r="F39" s="359">
        <f t="shared" si="0"/>
        <v>0.3382255776000005</v>
      </c>
      <c r="G39" s="359">
        <f t="shared" si="0"/>
        <v>0.4185191122560006</v>
      </c>
      <c r="H39" s="359">
        <f>(1+G39)*(1+H38)-1</f>
        <v>0.5036302589913606</v>
      </c>
      <c r="I39" s="359">
        <f t="shared" si="0"/>
        <v>0.5938480745308423</v>
      </c>
      <c r="J39" s="359">
        <f t="shared" si="0"/>
        <v>0.6894789590026928</v>
      </c>
      <c r="K39" s="360">
        <f t="shared" si="0"/>
        <v>0.7908476965428546</v>
      </c>
    </row>
    <row r="40" spans="1:11" s="331" customFormat="1" ht="15.75" thickBot="1">
      <c r="A40" s="361" t="s">
        <v>453</v>
      </c>
      <c r="B40" s="362">
        <v>425000000</v>
      </c>
      <c r="C40" s="363">
        <f>B40*(1+C39)</f>
        <v>477530000.00000006</v>
      </c>
      <c r="D40" s="363">
        <f aca="true" t="shared" si="1" ref="D40:K40">C40*(1+D39)</f>
        <v>568745870.4800003</v>
      </c>
      <c r="E40" s="363">
        <f t="shared" si="1"/>
        <v>718028557.5761447</v>
      </c>
      <c r="F40" s="363">
        <f t="shared" si="1"/>
        <v>960884181.1956315</v>
      </c>
      <c r="G40" s="363">
        <f t="shared" si="1"/>
        <v>1363032575.6904612</v>
      </c>
      <c r="H40" s="363">
        <f t="shared" si="1"/>
        <v>2049497024.7991095</v>
      </c>
      <c r="I40" s="363">
        <f t="shared" si="1"/>
        <v>3266586886.7327504</v>
      </c>
      <c r="J40" s="363">
        <f t="shared" si="1"/>
        <v>5518829812.889094</v>
      </c>
      <c r="K40" s="364">
        <f t="shared" si="1"/>
        <v>9883383658.024467</v>
      </c>
    </row>
    <row r="41" ht="15.75" thickBot="1"/>
    <row r="42" spans="1:23" ht="30.75">
      <c r="A42" s="365" t="s">
        <v>454</v>
      </c>
      <c r="B42" s="326" t="s">
        <v>422</v>
      </c>
      <c r="C42" s="327" t="s">
        <v>423</v>
      </c>
      <c r="D42" s="326" t="s">
        <v>424</v>
      </c>
      <c r="E42" s="327" t="s">
        <v>42</v>
      </c>
      <c r="F42" s="326" t="s">
        <v>529</v>
      </c>
      <c r="G42" s="327" t="s">
        <v>530</v>
      </c>
      <c r="H42" s="326" t="s">
        <v>531</v>
      </c>
      <c r="I42" s="327" t="s">
        <v>532</v>
      </c>
      <c r="J42" s="326" t="s">
        <v>533</v>
      </c>
      <c r="K42" s="328" t="s">
        <v>535</v>
      </c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</row>
    <row r="43" spans="1:23" ht="15">
      <c r="A43" s="367" t="s">
        <v>455</v>
      </c>
      <c r="B43" s="368">
        <v>0</v>
      </c>
      <c r="C43" s="368">
        <f aca="true" t="shared" si="2" ref="C43:K43">B43+B44-B45</f>
        <v>910285714.2857143</v>
      </c>
      <c r="D43" s="368">
        <f t="shared" si="2"/>
        <v>758571428.5714285</v>
      </c>
      <c r="E43" s="368">
        <f t="shared" si="2"/>
        <v>606857142.8571428</v>
      </c>
      <c r="F43" s="368">
        <f t="shared" si="2"/>
        <v>455142857.1428571</v>
      </c>
      <c r="G43" s="368">
        <f t="shared" si="2"/>
        <v>303428571.42857134</v>
      </c>
      <c r="H43" s="368">
        <f t="shared" si="2"/>
        <v>151714285.71428564</v>
      </c>
      <c r="I43" s="368">
        <f t="shared" si="2"/>
        <v>0</v>
      </c>
      <c r="J43" s="368">
        <f t="shared" si="2"/>
        <v>0</v>
      </c>
      <c r="K43" s="369">
        <f t="shared" si="2"/>
        <v>0</v>
      </c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</row>
    <row r="44" spans="1:23" ht="15">
      <c r="A44" s="367" t="s">
        <v>456</v>
      </c>
      <c r="B44" s="368">
        <f>B15*B18*B33*1.18</f>
        <v>1062000000</v>
      </c>
      <c r="C44" s="368">
        <v>0</v>
      </c>
      <c r="D44" s="368">
        <v>0</v>
      </c>
      <c r="E44" s="368">
        <v>0</v>
      </c>
      <c r="F44" s="368">
        <v>0</v>
      </c>
      <c r="G44" s="368">
        <v>0</v>
      </c>
      <c r="H44" s="368">
        <v>0</v>
      </c>
      <c r="I44" s="368">
        <v>0</v>
      </c>
      <c r="J44" s="368">
        <v>0</v>
      </c>
      <c r="K44" s="369">
        <v>0</v>
      </c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</row>
    <row r="45" spans="1:23" ht="15">
      <c r="A45" s="358" t="s">
        <v>457</v>
      </c>
      <c r="B45" s="368">
        <f>$B$44/$B$30</f>
        <v>151714285.7142857</v>
      </c>
      <c r="C45" s="368">
        <f>IF(ROUND(C43,1)=0,0,B45+C44/$B$30)</f>
        <v>151714285.7142857</v>
      </c>
      <c r="D45" s="368">
        <f aca="true" t="shared" si="3" ref="D45:J45">IF(ROUND(D43,1)=0,0,C45+D44/$B$30)</f>
        <v>151714285.7142857</v>
      </c>
      <c r="E45" s="368">
        <f t="shared" si="3"/>
        <v>151714285.7142857</v>
      </c>
      <c r="F45" s="368">
        <f t="shared" si="3"/>
        <v>151714285.7142857</v>
      </c>
      <c r="G45" s="368">
        <f t="shared" si="3"/>
        <v>151714285.7142857</v>
      </c>
      <c r="H45" s="368">
        <f t="shared" si="3"/>
        <v>151714285.7142857</v>
      </c>
      <c r="I45" s="368">
        <f t="shared" si="3"/>
        <v>0</v>
      </c>
      <c r="J45" s="368">
        <f t="shared" si="3"/>
        <v>0</v>
      </c>
      <c r="K45" s="369">
        <f>IF(ROUND(K43,1)=0,0,J45+K44/$B$30)</f>
        <v>0</v>
      </c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</row>
    <row r="46" spans="1:23" ht="15.75" thickBot="1">
      <c r="A46" s="361" t="s">
        <v>458</v>
      </c>
      <c r="B46" s="370">
        <f aca="true" t="shared" si="4" ref="B46:K46">AVERAGE(SUM(B43:B44),(SUM(B43:B44)-B45))*$B$32</f>
        <v>147921428.57142857</v>
      </c>
      <c r="C46" s="370">
        <f t="shared" si="4"/>
        <v>125164285.71428572</v>
      </c>
      <c r="D46" s="370">
        <f t="shared" si="4"/>
        <v>102407142.85714284</v>
      </c>
      <c r="E46" s="370">
        <f t="shared" si="4"/>
        <v>79649999.99999999</v>
      </c>
      <c r="F46" s="370">
        <f t="shared" si="4"/>
        <v>56892857.14285713</v>
      </c>
      <c r="G46" s="370">
        <f t="shared" si="4"/>
        <v>34135714.28571427</v>
      </c>
      <c r="H46" s="370">
        <f t="shared" si="4"/>
        <v>11378571.428571418</v>
      </c>
      <c r="I46" s="370">
        <f t="shared" si="4"/>
        <v>0</v>
      </c>
      <c r="J46" s="370">
        <f t="shared" si="4"/>
        <v>0</v>
      </c>
      <c r="K46" s="371">
        <f t="shared" si="4"/>
        <v>0</v>
      </c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</row>
    <row r="47" spans="1:23" ht="15.75" thickBot="1">
      <c r="A47" s="372"/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</row>
    <row r="48" spans="1:11" s="375" customFormat="1" ht="30.75">
      <c r="A48" s="365" t="s">
        <v>459</v>
      </c>
      <c r="B48" s="374" t="str">
        <f>B37</f>
        <v>N</v>
      </c>
      <c r="C48" s="374" t="str">
        <f aca="true" t="shared" si="5" ref="C48:J48">C37</f>
        <v>N+1</v>
      </c>
      <c r="D48" s="374" t="str">
        <f t="shared" si="5"/>
        <v>N+2</v>
      </c>
      <c r="E48" s="374" t="str">
        <f t="shared" si="5"/>
        <v>…</v>
      </c>
      <c r="F48" s="374" t="str">
        <f t="shared" si="5"/>
        <v>N+4</v>
      </c>
      <c r="G48" s="374" t="str">
        <f t="shared" si="5"/>
        <v>N+5</v>
      </c>
      <c r="H48" s="374" t="str">
        <f t="shared" si="5"/>
        <v>N+6</v>
      </c>
      <c r="I48" s="374" t="str">
        <f t="shared" si="5"/>
        <v>N+7</v>
      </c>
      <c r="J48" s="374" t="str">
        <f t="shared" si="5"/>
        <v>N+8</v>
      </c>
      <c r="K48" s="329" t="s">
        <v>535</v>
      </c>
    </row>
    <row r="49" spans="1:11" s="331" customFormat="1" ht="13.5">
      <c r="A49" s="376" t="s">
        <v>460</v>
      </c>
      <c r="B49" s="377">
        <f>B40*$B$18</f>
        <v>425000000</v>
      </c>
      <c r="C49" s="377">
        <f aca="true" t="shared" si="6" ref="C49:K49">C40*$B$18</f>
        <v>477530000.00000006</v>
      </c>
      <c r="D49" s="377">
        <f t="shared" si="6"/>
        <v>568745870.4800003</v>
      </c>
      <c r="E49" s="377">
        <f t="shared" si="6"/>
        <v>718028557.5761447</v>
      </c>
      <c r="F49" s="377">
        <f t="shared" si="6"/>
        <v>960884181.1956315</v>
      </c>
      <c r="G49" s="377">
        <f t="shared" si="6"/>
        <v>1363032575.6904612</v>
      </c>
      <c r="H49" s="377">
        <f t="shared" si="6"/>
        <v>2049497024.7991095</v>
      </c>
      <c r="I49" s="377">
        <f t="shared" si="6"/>
        <v>3266586886.7327504</v>
      </c>
      <c r="J49" s="377">
        <f t="shared" si="6"/>
        <v>5518829812.889094</v>
      </c>
      <c r="K49" s="378">
        <f t="shared" si="6"/>
        <v>9883383658.024467</v>
      </c>
    </row>
    <row r="50" spans="1:11" ht="15">
      <c r="A50" s="367" t="s">
        <v>461</v>
      </c>
      <c r="B50" s="379">
        <f>SUM(B51:B56)</f>
        <v>-31865480.000000004</v>
      </c>
      <c r="C50" s="379">
        <f aca="true" t="shared" si="7" ref="C50:K50">SUM(C51:C56)</f>
        <v>-31900580.000000004</v>
      </c>
      <c r="D50" s="379">
        <f t="shared" si="7"/>
        <v>-31956477.200000007</v>
      </c>
      <c r="E50" s="379">
        <f t="shared" si="7"/>
        <v>-32034419.432000004</v>
      </c>
      <c r="F50" s="379">
        <f>SUM(F51:F56)</f>
        <v>-32135729.397920005</v>
      </c>
      <c r="G50" s="379">
        <f t="shared" si="7"/>
        <v>-32261809.161795206</v>
      </c>
      <c r="H50" s="379">
        <f t="shared" si="7"/>
        <v>-32414144.91150292</v>
      </c>
      <c r="I50" s="379">
        <f>SUM(I51:I56)</f>
        <v>-32594312.006193094</v>
      </c>
      <c r="J50" s="379">
        <f t="shared" si="7"/>
        <v>-32803980.32656468</v>
      </c>
      <c r="K50" s="380">
        <f t="shared" si="7"/>
        <v>-33044919.94615856</v>
      </c>
    </row>
    <row r="51" spans="1:11" ht="15">
      <c r="A51" s="381" t="s">
        <v>462</v>
      </c>
      <c r="B51" s="379">
        <f aca="true" t="shared" si="8" ref="B51:K51">-IF(B$37&lt;=$B$20,0,$B$19*(1+B$39)*$B$18)</f>
        <v>-5300000</v>
      </c>
      <c r="C51" s="379">
        <f t="shared" si="8"/>
        <v>-5618000.000000001</v>
      </c>
      <c r="D51" s="379">
        <f t="shared" si="8"/>
        <v>-5955080.000000002</v>
      </c>
      <c r="E51" s="379">
        <f t="shared" si="8"/>
        <v>-6312384.800000002</v>
      </c>
      <c r="F51" s="379">
        <f t="shared" si="8"/>
        <v>-6691127.888000002</v>
      </c>
      <c r="G51" s="379">
        <f t="shared" si="8"/>
        <v>-7092595.561280003</v>
      </c>
      <c r="H51" s="379">
        <f t="shared" si="8"/>
        <v>-7518151.294956803</v>
      </c>
      <c r="I51" s="379">
        <f t="shared" si="8"/>
        <v>-7969240.372654212</v>
      </c>
      <c r="J51" s="379">
        <f t="shared" si="8"/>
        <v>-8447394.795013465</v>
      </c>
      <c r="K51" s="380">
        <f t="shared" si="8"/>
        <v>-8954238.482714273</v>
      </c>
    </row>
    <row r="52" spans="1:11" ht="15">
      <c r="A52" s="381" t="str">
        <f>A22</f>
        <v>Прочие расходы при эксплуатации объекта, руб. без НДС</v>
      </c>
      <c r="B52" s="379">
        <f aca="true" t="shared" si="9" ref="B52:K52">-IF(B$37&lt;=$B$23,0,$B$22*(1+B$39)*$B$18)</f>
        <v>-477000</v>
      </c>
      <c r="C52" s="379">
        <f t="shared" si="9"/>
        <v>-505620.00000000006</v>
      </c>
      <c r="D52" s="379">
        <f t="shared" si="9"/>
        <v>-535957.2000000002</v>
      </c>
      <c r="E52" s="379">
        <f t="shared" si="9"/>
        <v>-568114.6320000001</v>
      </c>
      <c r="F52" s="379">
        <f t="shared" si="9"/>
        <v>-602201.5099200002</v>
      </c>
      <c r="G52" s="379">
        <f t="shared" si="9"/>
        <v>-638333.6005152003</v>
      </c>
      <c r="H52" s="379">
        <f t="shared" si="9"/>
        <v>-676633.6165461122</v>
      </c>
      <c r="I52" s="379">
        <f t="shared" si="9"/>
        <v>-717231.633538879</v>
      </c>
      <c r="J52" s="379">
        <f t="shared" si="9"/>
        <v>-760265.5315512118</v>
      </c>
      <c r="K52" s="380">
        <f t="shared" si="9"/>
        <v>-805881.4634442845</v>
      </c>
    </row>
    <row r="53" spans="1:11" ht="15">
      <c r="A53" s="381" t="s">
        <v>390</v>
      </c>
      <c r="B53" s="379">
        <f aca="true" t="shared" si="10" ref="B53:K53">-IF(B$37&lt;=$B$20,0,$B$25*(1+B$39)*$B$18)</f>
        <v>0</v>
      </c>
      <c r="C53" s="379">
        <f t="shared" si="10"/>
        <v>0</v>
      </c>
      <c r="D53" s="379">
        <f t="shared" si="10"/>
        <v>0</v>
      </c>
      <c r="E53" s="379">
        <f t="shared" si="10"/>
        <v>0</v>
      </c>
      <c r="F53" s="379">
        <f t="shared" si="10"/>
        <v>0</v>
      </c>
      <c r="G53" s="379">
        <f t="shared" si="10"/>
        <v>0</v>
      </c>
      <c r="H53" s="379">
        <f t="shared" si="10"/>
        <v>0</v>
      </c>
      <c r="I53" s="379">
        <f t="shared" si="10"/>
        <v>0</v>
      </c>
      <c r="J53" s="379">
        <f t="shared" si="10"/>
        <v>0</v>
      </c>
      <c r="K53" s="380">
        <f t="shared" si="10"/>
        <v>0</v>
      </c>
    </row>
    <row r="54" spans="1:11" ht="15">
      <c r="A54" s="381" t="s">
        <v>390</v>
      </c>
      <c r="B54" s="379">
        <f aca="true" t="shared" si="11" ref="B54:K54">-$B$27*(1+B$39)*$B$18*365</f>
        <v>0</v>
      </c>
      <c r="C54" s="379">
        <f t="shared" si="11"/>
        <v>0</v>
      </c>
      <c r="D54" s="379">
        <f t="shared" si="11"/>
        <v>0</v>
      </c>
      <c r="E54" s="379">
        <f t="shared" si="11"/>
        <v>0</v>
      </c>
      <c r="F54" s="379">
        <f t="shared" si="11"/>
        <v>0</v>
      </c>
      <c r="G54" s="379">
        <f t="shared" si="11"/>
        <v>0</v>
      </c>
      <c r="H54" s="379">
        <f t="shared" si="11"/>
        <v>0</v>
      </c>
      <c r="I54" s="379">
        <f t="shared" si="11"/>
        <v>0</v>
      </c>
      <c r="J54" s="379">
        <f t="shared" si="11"/>
        <v>0</v>
      </c>
      <c r="K54" s="380">
        <f t="shared" si="11"/>
        <v>0</v>
      </c>
    </row>
    <row r="55" spans="1:11" ht="15">
      <c r="A55" s="381" t="s">
        <v>390</v>
      </c>
      <c r="B55" s="379">
        <f aca="true" t="shared" si="12" ref="B55:K55">-$B$28*(1+B$39)*12</f>
        <v>0</v>
      </c>
      <c r="C55" s="379">
        <f t="shared" si="12"/>
        <v>0</v>
      </c>
      <c r="D55" s="379">
        <f t="shared" si="12"/>
        <v>0</v>
      </c>
      <c r="E55" s="379">
        <f t="shared" si="12"/>
        <v>0</v>
      </c>
      <c r="F55" s="379">
        <f t="shared" si="12"/>
        <v>0</v>
      </c>
      <c r="G55" s="379">
        <f t="shared" si="12"/>
        <v>0</v>
      </c>
      <c r="H55" s="379">
        <f t="shared" si="12"/>
        <v>0</v>
      </c>
      <c r="I55" s="379">
        <f t="shared" si="12"/>
        <v>0</v>
      </c>
      <c r="J55" s="379">
        <f t="shared" si="12"/>
        <v>0</v>
      </c>
      <c r="K55" s="380">
        <f t="shared" si="12"/>
        <v>0</v>
      </c>
    </row>
    <row r="56" spans="1:11" ht="15">
      <c r="A56" s="381" t="s">
        <v>463</v>
      </c>
      <c r="B56" s="379">
        <f>-(($B$15+$B$16)*$B$18+($B$15+$B$16)*$B$18+SUM($B$58:B58))/2*2.2%</f>
        <v>-26088480.000000004</v>
      </c>
      <c r="C56" s="379">
        <f>-(($B$15+$B$16)*$B$18+($B$15+$B$16)*$B$18+SUM($B$58:C58))/2*2.2%</f>
        <v>-25776960.000000004</v>
      </c>
      <c r="D56" s="379">
        <f>-(($B$15+$B$16)*$B$18+($B$15+$B$16)*$B$18+SUM($B$58:D58))/2*2.2%</f>
        <v>-25465440.000000004</v>
      </c>
      <c r="E56" s="379">
        <f>-(($B$15+$B$16)*$B$18+($B$15+$B$16)*$B$18+SUM($B$58:E58))/2*2.2%</f>
        <v>-25153920.000000004</v>
      </c>
      <c r="F56" s="379">
        <f>-(($B$15+$B$16)*$B$18+($B$15+$B$16)*$B$18+SUM($B$58:F58))/2*2.2%</f>
        <v>-24842400.000000004</v>
      </c>
      <c r="G56" s="379">
        <f>-(($B$15+$B$16)*$B$18+($B$15+$B$16)*$B$18+SUM($B$58:G58))/2*2.2%</f>
        <v>-24530880.000000004</v>
      </c>
      <c r="H56" s="379">
        <f>-(($B$15+$B$16)*$B$18+($B$15+$B$16)*$B$18+SUM($B$58:H58))/2*2.2%</f>
        <v>-24219360.000000004</v>
      </c>
      <c r="I56" s="379">
        <f>-(($B$15+$B$16)*$B$18+($B$15+$B$16)*$B$18+SUM($B$58:I58))/2*2.2%</f>
        <v>-23907840.000000004</v>
      </c>
      <c r="J56" s="379">
        <f>-(($B$15+$B$16)*$B$18+($B$15+$B$16)*$B$18+SUM($B$58:J58))/2*2.2%</f>
        <v>-23596320.000000004</v>
      </c>
      <c r="K56" s="380">
        <f>-(($B$15+$B$16)*$B$18+($B$15+$B$16)*$B$18+SUM($B$58:K58))/2*2.2%</f>
        <v>-23284800.000000004</v>
      </c>
    </row>
    <row r="57" spans="1:11" s="331" customFormat="1" ht="13.5">
      <c r="A57" s="382" t="s">
        <v>102</v>
      </c>
      <c r="B57" s="377">
        <f>B49+B50</f>
        <v>393134520</v>
      </c>
      <c r="C57" s="377">
        <f aca="true" t="shared" si="13" ref="C57:K57">C49+C50</f>
        <v>445629420.00000006</v>
      </c>
      <c r="D57" s="377">
        <f t="shared" si="13"/>
        <v>536789393.28000027</v>
      </c>
      <c r="E57" s="377">
        <f t="shared" si="13"/>
        <v>685994138.1441447</v>
      </c>
      <c r="F57" s="377">
        <f>F49+F50</f>
        <v>928748451.7977115</v>
      </c>
      <c r="G57" s="377">
        <f t="shared" si="13"/>
        <v>1330770766.528666</v>
      </c>
      <c r="H57" s="377">
        <f t="shared" si="13"/>
        <v>2017082879.8876066</v>
      </c>
      <c r="I57" s="377">
        <f t="shared" si="13"/>
        <v>3233992574.7265573</v>
      </c>
      <c r="J57" s="377">
        <f t="shared" si="13"/>
        <v>5486025832.56253</v>
      </c>
      <c r="K57" s="378">
        <f t="shared" si="13"/>
        <v>9850338738.078308</v>
      </c>
    </row>
    <row r="58" spans="1:11" ht="15">
      <c r="A58" s="381" t="s">
        <v>30</v>
      </c>
      <c r="B58" s="379">
        <f>-(B15+B16)*1.18*B18/B17</f>
        <v>-28320000</v>
      </c>
      <c r="C58" s="379">
        <f>B58</f>
        <v>-28320000</v>
      </c>
      <c r="D58" s="379">
        <f aca="true" t="shared" si="14" ref="D58:K58">C58</f>
        <v>-28320000</v>
      </c>
      <c r="E58" s="379">
        <f t="shared" si="14"/>
        <v>-28320000</v>
      </c>
      <c r="F58" s="379">
        <f t="shared" si="14"/>
        <v>-28320000</v>
      </c>
      <c r="G58" s="379">
        <f t="shared" si="14"/>
        <v>-28320000</v>
      </c>
      <c r="H58" s="379">
        <f t="shared" si="14"/>
        <v>-28320000</v>
      </c>
      <c r="I58" s="379">
        <f t="shared" si="14"/>
        <v>-28320000</v>
      </c>
      <c r="J58" s="379">
        <f t="shared" si="14"/>
        <v>-28320000</v>
      </c>
      <c r="K58" s="380">
        <f t="shared" si="14"/>
        <v>-28320000</v>
      </c>
    </row>
    <row r="59" spans="1:11" s="331" customFormat="1" ht="13.5">
      <c r="A59" s="382" t="s">
        <v>464</v>
      </c>
      <c r="B59" s="377">
        <f>B57+B58</f>
        <v>364814520</v>
      </c>
      <c r="C59" s="377">
        <f aca="true" t="shared" si="15" ref="C59:K59">C57+C58</f>
        <v>417309420.00000006</v>
      </c>
      <c r="D59" s="377">
        <f t="shared" si="15"/>
        <v>508469393.28000027</v>
      </c>
      <c r="E59" s="377">
        <f t="shared" si="15"/>
        <v>657674138.1441447</v>
      </c>
      <c r="F59" s="377">
        <f>F57+F58</f>
        <v>900428451.7977115</v>
      </c>
      <c r="G59" s="377">
        <f t="shared" si="15"/>
        <v>1302450766.528666</v>
      </c>
      <c r="H59" s="377">
        <f t="shared" si="15"/>
        <v>1988762879.8876066</v>
      </c>
      <c r="I59" s="377">
        <f>I57+I58</f>
        <v>3205672574.7265573</v>
      </c>
      <c r="J59" s="377">
        <f t="shared" si="15"/>
        <v>5457705832.56253</v>
      </c>
      <c r="K59" s="378">
        <f t="shared" si="15"/>
        <v>9822018738.078308</v>
      </c>
    </row>
    <row r="60" spans="1:11" ht="15">
      <c r="A60" s="381" t="s">
        <v>465</v>
      </c>
      <c r="B60" s="379">
        <f aca="true" t="shared" si="16" ref="B60:K60">-B46</f>
        <v>-147921428.57142857</v>
      </c>
      <c r="C60" s="379">
        <f t="shared" si="16"/>
        <v>-125164285.71428572</v>
      </c>
      <c r="D60" s="379">
        <f t="shared" si="16"/>
        <v>-102407142.85714284</v>
      </c>
      <c r="E60" s="379">
        <f t="shared" si="16"/>
        <v>-79649999.99999999</v>
      </c>
      <c r="F60" s="379">
        <f t="shared" si="16"/>
        <v>-56892857.14285713</v>
      </c>
      <c r="G60" s="379">
        <f t="shared" si="16"/>
        <v>-34135714.28571427</v>
      </c>
      <c r="H60" s="379">
        <f t="shared" si="16"/>
        <v>-11378571.428571418</v>
      </c>
      <c r="I60" s="379">
        <f t="shared" si="16"/>
        <v>0</v>
      </c>
      <c r="J60" s="379">
        <f t="shared" si="16"/>
        <v>0</v>
      </c>
      <c r="K60" s="380">
        <f t="shared" si="16"/>
        <v>0</v>
      </c>
    </row>
    <row r="61" spans="1:11" s="331" customFormat="1" ht="13.5">
      <c r="A61" s="382" t="s">
        <v>466</v>
      </c>
      <c r="B61" s="377">
        <f>B59+B60</f>
        <v>216893091.42857143</v>
      </c>
      <c r="C61" s="377">
        <f aca="true" t="shared" si="17" ref="C61:K61">C59+C60</f>
        <v>292145134.2857143</v>
      </c>
      <c r="D61" s="377">
        <f t="shared" si="17"/>
        <v>406062250.4228574</v>
      </c>
      <c r="E61" s="377">
        <f t="shared" si="17"/>
        <v>578024138.1441447</v>
      </c>
      <c r="F61" s="377">
        <f t="shared" si="17"/>
        <v>843535594.6548544</v>
      </c>
      <c r="G61" s="377">
        <f t="shared" si="17"/>
        <v>1268315052.2429519</v>
      </c>
      <c r="H61" s="377">
        <f t="shared" si="17"/>
        <v>1977384308.4590352</v>
      </c>
      <c r="I61" s="377">
        <f t="shared" si="17"/>
        <v>3205672574.7265573</v>
      </c>
      <c r="J61" s="377">
        <f t="shared" si="17"/>
        <v>5457705832.56253</v>
      </c>
      <c r="K61" s="378">
        <f t="shared" si="17"/>
        <v>9822018738.078308</v>
      </c>
    </row>
    <row r="62" spans="1:11" ht="15">
      <c r="A62" s="381" t="s">
        <v>85</v>
      </c>
      <c r="B62" s="379">
        <f aca="true" t="shared" si="18" ref="B62:H62">-B61*$B$26</f>
        <v>-43378618.28571429</v>
      </c>
      <c r="C62" s="379">
        <f t="shared" si="18"/>
        <v>-58429026.857142866</v>
      </c>
      <c r="D62" s="379">
        <f t="shared" si="18"/>
        <v>-81212450.08457148</v>
      </c>
      <c r="E62" s="379">
        <f t="shared" si="18"/>
        <v>-115604827.62882894</v>
      </c>
      <c r="F62" s="379">
        <f t="shared" si="18"/>
        <v>-168707118.9309709</v>
      </c>
      <c r="G62" s="379">
        <f t="shared" si="18"/>
        <v>-253663010.4485904</v>
      </c>
      <c r="H62" s="379">
        <f t="shared" si="18"/>
        <v>-395476861.69180703</v>
      </c>
      <c r="I62" s="379">
        <f>-I61*$B$26</f>
        <v>-641134514.9453114</v>
      </c>
      <c r="J62" s="379">
        <f>-J61*$B$26</f>
        <v>-1091541166.512506</v>
      </c>
      <c r="K62" s="380">
        <f>-K61*$B$26</f>
        <v>-1964403747.6156616</v>
      </c>
    </row>
    <row r="63" spans="1:11" ht="15.75" thickBot="1">
      <c r="A63" s="383" t="s">
        <v>356</v>
      </c>
      <c r="B63" s="384">
        <f aca="true" t="shared" si="19" ref="B63:K63">B61+B62</f>
        <v>173514473.14285713</v>
      </c>
      <c r="C63" s="384">
        <f t="shared" si="19"/>
        <v>233716107.42857146</v>
      </c>
      <c r="D63" s="384">
        <f t="shared" si="19"/>
        <v>324849800.3382859</v>
      </c>
      <c r="E63" s="384">
        <f t="shared" si="19"/>
        <v>462419310.5153157</v>
      </c>
      <c r="F63" s="384">
        <f t="shared" si="19"/>
        <v>674828475.7238835</v>
      </c>
      <c r="G63" s="384">
        <f t="shared" si="19"/>
        <v>1014652041.7943615</v>
      </c>
      <c r="H63" s="384">
        <f t="shared" si="19"/>
        <v>1581907446.7672281</v>
      </c>
      <c r="I63" s="384">
        <f t="shared" si="19"/>
        <v>2564538059.7812457</v>
      </c>
      <c r="J63" s="384">
        <f t="shared" si="19"/>
        <v>4366164666.050024</v>
      </c>
      <c r="K63" s="385">
        <f t="shared" si="19"/>
        <v>7857614990.4626465</v>
      </c>
    </row>
    <row r="64" spans="1:23" ht="15.75" thickBot="1">
      <c r="A64" s="375"/>
      <c r="B64" s="386">
        <v>0.5</v>
      </c>
      <c r="C64" s="386" t="e">
        <f>AVERAGE(B48:C48)</f>
        <v>#DIV/0!</v>
      </c>
      <c r="D64" s="386" t="e">
        <f aca="true" t="shared" si="20" ref="D64:K64">AVERAGE(C48:D48)</f>
        <v>#DIV/0!</v>
      </c>
      <c r="E64" s="386" t="e">
        <f t="shared" si="20"/>
        <v>#DIV/0!</v>
      </c>
      <c r="F64" s="386" t="e">
        <f t="shared" si="20"/>
        <v>#DIV/0!</v>
      </c>
      <c r="G64" s="386" t="e">
        <f t="shared" si="20"/>
        <v>#DIV/0!</v>
      </c>
      <c r="H64" s="386" t="e">
        <f t="shared" si="20"/>
        <v>#DIV/0!</v>
      </c>
      <c r="I64" s="386" t="e">
        <f t="shared" si="20"/>
        <v>#DIV/0!</v>
      </c>
      <c r="J64" s="386" t="e">
        <f t="shared" si="20"/>
        <v>#DIV/0!</v>
      </c>
      <c r="K64" s="386" t="e">
        <f t="shared" si="20"/>
        <v>#DIV/0!</v>
      </c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</row>
    <row r="65" spans="1:23" ht="30.75">
      <c r="A65" s="365" t="s">
        <v>467</v>
      </c>
      <c r="B65" s="374" t="str">
        <f>B48</f>
        <v>N</v>
      </c>
      <c r="C65" s="374" t="str">
        <f aca="true" t="shared" si="21" ref="C65:J65">C48</f>
        <v>N+1</v>
      </c>
      <c r="D65" s="374" t="str">
        <f t="shared" si="21"/>
        <v>N+2</v>
      </c>
      <c r="E65" s="374" t="str">
        <f t="shared" si="21"/>
        <v>…</v>
      </c>
      <c r="F65" s="374" t="str">
        <f>F48</f>
        <v>N+4</v>
      </c>
      <c r="G65" s="374" t="str">
        <f t="shared" si="21"/>
        <v>N+5</v>
      </c>
      <c r="H65" s="374" t="str">
        <f t="shared" si="21"/>
        <v>N+6</v>
      </c>
      <c r="I65" s="374" t="str">
        <f t="shared" si="21"/>
        <v>N+7</v>
      </c>
      <c r="J65" s="374" t="str">
        <f t="shared" si="21"/>
        <v>N+8</v>
      </c>
      <c r="K65" s="329" t="s">
        <v>535</v>
      </c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</row>
    <row r="66" spans="1:23" s="331" customFormat="1" ht="13.5">
      <c r="A66" s="376" t="s">
        <v>464</v>
      </c>
      <c r="B66" s="377">
        <f>B59</f>
        <v>364814520</v>
      </c>
      <c r="C66" s="377">
        <f aca="true" t="shared" si="22" ref="C66:K66">C59</f>
        <v>417309420.00000006</v>
      </c>
      <c r="D66" s="377">
        <f t="shared" si="22"/>
        <v>508469393.28000027</v>
      </c>
      <c r="E66" s="377">
        <f t="shared" si="22"/>
        <v>657674138.1441447</v>
      </c>
      <c r="F66" s="377">
        <f t="shared" si="22"/>
        <v>900428451.7977115</v>
      </c>
      <c r="G66" s="377">
        <f t="shared" si="22"/>
        <v>1302450766.528666</v>
      </c>
      <c r="H66" s="377">
        <f t="shared" si="22"/>
        <v>1988762879.8876066</v>
      </c>
      <c r="I66" s="377">
        <f t="shared" si="22"/>
        <v>3205672574.7265573</v>
      </c>
      <c r="J66" s="377">
        <f t="shared" si="22"/>
        <v>5457705832.56253</v>
      </c>
      <c r="K66" s="378">
        <f t="shared" si="22"/>
        <v>9822018738.078308</v>
      </c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</row>
    <row r="67" spans="1:23" ht="15">
      <c r="A67" s="381" t="s">
        <v>30</v>
      </c>
      <c r="B67" s="379">
        <f>-B58</f>
        <v>28320000</v>
      </c>
      <c r="C67" s="379">
        <f aca="true" t="shared" si="23" ref="C67:K67">-C58</f>
        <v>28320000</v>
      </c>
      <c r="D67" s="379">
        <f t="shared" si="23"/>
        <v>28320000</v>
      </c>
      <c r="E67" s="379">
        <f t="shared" si="23"/>
        <v>28320000</v>
      </c>
      <c r="F67" s="379">
        <f t="shared" si="23"/>
        <v>28320000</v>
      </c>
      <c r="G67" s="379">
        <f t="shared" si="23"/>
        <v>28320000</v>
      </c>
      <c r="H67" s="379">
        <f t="shared" si="23"/>
        <v>28320000</v>
      </c>
      <c r="I67" s="379">
        <f t="shared" si="23"/>
        <v>28320000</v>
      </c>
      <c r="J67" s="379">
        <f t="shared" si="23"/>
        <v>28320000</v>
      </c>
      <c r="K67" s="380">
        <f t="shared" si="23"/>
        <v>28320000</v>
      </c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</row>
    <row r="68" spans="1:23" ht="15">
      <c r="A68" s="381" t="s">
        <v>465</v>
      </c>
      <c r="B68" s="379">
        <f>B60</f>
        <v>-147921428.57142857</v>
      </c>
      <c r="C68" s="379">
        <f aca="true" t="shared" si="24" ref="C68:K68">C60</f>
        <v>-125164285.71428572</v>
      </c>
      <c r="D68" s="379">
        <f t="shared" si="24"/>
        <v>-102407142.85714284</v>
      </c>
      <c r="E68" s="379">
        <f t="shared" si="24"/>
        <v>-79649999.99999999</v>
      </c>
      <c r="F68" s="379">
        <f t="shared" si="24"/>
        <v>-56892857.14285713</v>
      </c>
      <c r="G68" s="379">
        <f t="shared" si="24"/>
        <v>-34135714.28571427</v>
      </c>
      <c r="H68" s="379">
        <f t="shared" si="24"/>
        <v>-11378571.428571418</v>
      </c>
      <c r="I68" s="379">
        <f t="shared" si="24"/>
        <v>0</v>
      </c>
      <c r="J68" s="379">
        <f t="shared" si="24"/>
        <v>0</v>
      </c>
      <c r="K68" s="380">
        <f t="shared" si="24"/>
        <v>0</v>
      </c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</row>
    <row r="69" spans="1:23" ht="15">
      <c r="A69" s="381" t="s">
        <v>85</v>
      </c>
      <c r="B69" s="379">
        <f>IF(SUM($B$62:B62)+SUM($A$69:A69)&gt;0,0,SUM($B$62:B62)-SUM($A$69:A69))</f>
        <v>-43378618.28571429</v>
      </c>
      <c r="C69" s="379">
        <f>IF(SUM($B$62:C62)+SUM($A$69:B69)&gt;0,0,SUM($B$62:C62)-SUM($A$69:B69))</f>
        <v>-58429026.85714287</v>
      </c>
      <c r="D69" s="379">
        <f>IF(SUM($B$62:D62)+SUM($A$69:C69)&gt;0,0,SUM($B$62:D62)-SUM($A$69:C69))</f>
        <v>-81212450.08457148</v>
      </c>
      <c r="E69" s="379">
        <f>IF(SUM($B$62:E62)+SUM($A$69:D69)&gt;0,0,SUM($B$62:E62)-SUM($A$69:D69))</f>
        <v>-115604827.62882891</v>
      </c>
      <c r="F69" s="379">
        <f>IF(SUM($B$62:F62)+SUM($A$69:E69)&gt;0,0,SUM($B$62:F62)-SUM($A$69:E69))</f>
        <v>-168707118.9309709</v>
      </c>
      <c r="G69" s="379">
        <f>IF(SUM($B$62:G62)+SUM($A$69:F69)&gt;0,0,SUM($B$62:G62)-SUM($A$69:F69))</f>
        <v>-253663010.4485904</v>
      </c>
      <c r="H69" s="379">
        <f>IF(SUM($B$62:H62)+SUM($A$69:G69)&gt;0,0,SUM($B$62:H62)-SUM($A$69:G69))</f>
        <v>-395476861.69180703</v>
      </c>
      <c r="I69" s="379">
        <f>IF(SUM($B$62:I62)+SUM($A$69:H69)&gt;0,0,SUM($B$62:I62)-SUM($A$69:H69))</f>
        <v>-641134514.9453113</v>
      </c>
      <c r="J69" s="379">
        <f>IF(SUM($B$62:J62)+SUM($A$69:I69)&gt;0,0,SUM($B$62:J62)-SUM($A$69:I69))</f>
        <v>-1091541166.512506</v>
      </c>
      <c r="K69" s="380">
        <f>IF(SUM($B$62:K62)+SUM($A$69:J69)&gt;0,0,SUM($B$62:K62)-SUM($A$69:J69))</f>
        <v>-1964403747.6156611</v>
      </c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</row>
    <row r="70" spans="1:23" ht="15">
      <c r="A70" s="381" t="s">
        <v>468</v>
      </c>
      <c r="B70" s="388">
        <f>IF(((SUM($B$49:B49)+SUM($B$51:B55))+SUM($B$72:B72))&lt;0,((SUM($B$49:B49)+SUM($B$51:B55))+SUM($B$72:B72))*0.18-SUM($A$70:A70),IF(SUM(A$70:$B70)&lt;0,0-SUM(A$70:$B70),0))</f>
        <v>-140539860</v>
      </c>
      <c r="C70" s="388">
        <f>IF(((SUM($B$49:C49)+SUM($B$51:C55))+SUM($B$72:C72))&lt;0,((SUM($B$49:C49)+SUM($B$51:C55))+SUM($B$72:C72))*0.18-SUM($A$70:B70),IF(SUM($B$70:B70)&lt;0,0-SUM($B$70:B70),0))</f>
        <v>84853148.4</v>
      </c>
      <c r="D70" s="388">
        <f>IF(((SUM($B$49:D49)+SUM($B$51:D55))+SUM($B$72:D72))&lt;0,((SUM($B$49:D49)+SUM($B$51:D55))+SUM($B$72:D72))*0.18-SUM($A$70:C70),IF(SUM($B$70:C70)&lt;0,0-SUM($B$70:C70),0))</f>
        <v>55686711.599999994</v>
      </c>
      <c r="E70" s="388">
        <f>IF(((SUM($B$49:E49)+SUM($B$51:E55))+SUM($B$72:E72))&lt;0,((SUM($B$49:E49)+SUM($B$51:E55))+SUM($B$72:E72))*0.18-SUM($A$70:D70),IF(SUM($B$70:D70)&lt;0,0-SUM($B$70:D70),0))</f>
        <v>0</v>
      </c>
      <c r="F70" s="388">
        <f>IF(((SUM($B$49:F49)+SUM($B$51:F55))+SUM($B$72:F72))&lt;0,((SUM($B$49:F49)+SUM($B$51:F55))+SUM($B$72:F72))*0.18-SUM($A$70:E70),IF(SUM($B$70:E70)&lt;0,0-SUM($B$70:E70),0))</f>
        <v>0</v>
      </c>
      <c r="G70" s="388">
        <f>IF(((SUM($B$49:G49)+SUM($B$51:G55))+SUM($B$72:G72))&lt;0,((SUM($B$49:G49)+SUM($B$51:G55))+SUM($B$72:G72))*0.18-SUM($A$70:F70),IF(SUM($B$70:F70)&lt;0,0-SUM($B$70:F70),0))</f>
        <v>0</v>
      </c>
      <c r="H70" s="388">
        <f>IF(((SUM($B$49:H49)+SUM($B$51:H55))+SUM($B$72:H72))&lt;0,((SUM($B$49:H49)+SUM($B$51:H55))+SUM($B$72:H72))*0.18-SUM($A$70:G70),IF(SUM($B$70:G70)&lt;0,0-SUM($B$70:G70),0))</f>
        <v>0</v>
      </c>
      <c r="I70" s="388">
        <f>IF(((SUM($B$49:I49)+SUM($B$51:I55))+SUM($B$72:I72))&lt;0,((SUM($B$49:I49)+SUM($B$51:I55))+SUM($B$72:I72))*0.18-SUM($A$70:H70),IF(SUM($B$70:H70)&lt;0,0-SUM($B$70:H70),0))</f>
        <v>0</v>
      </c>
      <c r="J70" s="388">
        <f>IF(((SUM($B$49:J49)+SUM($B$51:J55))+SUM($B$72:J72))&lt;0,((SUM($B$49:J49)+SUM($B$51:J55))+SUM($B$72:J72))*0.18-SUM($A$70:I70),IF(SUM($B$70:I70)&lt;0,0-SUM($B$70:I70),0))</f>
        <v>0</v>
      </c>
      <c r="K70" s="389">
        <f>IF(((SUM($B$49:K49)+SUM($B$51:K55))+SUM($B$72:K72))&lt;0,((SUM($B$49:K49)+SUM($B$51:K55))+SUM($B$72:K72))*0.18-SUM($A$70:J70),IF(SUM($B$70:J70)&lt;0,0-SUM($B$70:J70),0))</f>
        <v>0</v>
      </c>
      <c r="L70" s="390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</row>
    <row r="71" spans="1:23" ht="15">
      <c r="A71" s="381" t="s">
        <v>469</v>
      </c>
      <c r="B71" s="379">
        <f>-B49*(B29)</f>
        <v>-42500000</v>
      </c>
      <c r="C71" s="379">
        <f>-(C49-B49)*$B$29</f>
        <v>-5253000.0000000065</v>
      </c>
      <c r="D71" s="379">
        <f aca="true" t="shared" si="25" ref="D71:K71">-(D49-C49)*$B$29</f>
        <v>-9121587.04800002</v>
      </c>
      <c r="E71" s="379">
        <f t="shared" si="25"/>
        <v>-14928268.709614445</v>
      </c>
      <c r="F71" s="379">
        <f t="shared" si="25"/>
        <v>-24285562.361948684</v>
      </c>
      <c r="G71" s="379">
        <f t="shared" si="25"/>
        <v>-40214839.44948297</v>
      </c>
      <c r="H71" s="379">
        <f t="shared" si="25"/>
        <v>-68646444.91086483</v>
      </c>
      <c r="I71" s="379">
        <f t="shared" si="25"/>
        <v>-121708986.1933641</v>
      </c>
      <c r="J71" s="379">
        <f t="shared" si="25"/>
        <v>-225224292.6156344</v>
      </c>
      <c r="K71" s="380">
        <f t="shared" si="25"/>
        <v>-436455384.51353735</v>
      </c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</row>
    <row r="72" spans="1:11" ht="15">
      <c r="A72" s="381" t="s">
        <v>470</v>
      </c>
      <c r="B72" s="379">
        <f>-($B$15+$B$16)*$B$18</f>
        <v>-1200000000</v>
      </c>
      <c r="C72" s="379">
        <v>0</v>
      </c>
      <c r="D72" s="379">
        <v>0</v>
      </c>
      <c r="E72" s="379">
        <v>0</v>
      </c>
      <c r="F72" s="379">
        <v>0</v>
      </c>
      <c r="G72" s="379">
        <v>0</v>
      </c>
      <c r="H72" s="379">
        <v>0</v>
      </c>
      <c r="I72" s="379">
        <v>0</v>
      </c>
      <c r="J72" s="379">
        <v>0</v>
      </c>
      <c r="K72" s="380">
        <v>0</v>
      </c>
    </row>
    <row r="73" spans="1:11" ht="15">
      <c r="A73" s="381" t="s">
        <v>471</v>
      </c>
      <c r="B73" s="379">
        <f aca="true" t="shared" si="26" ref="B73:K73">B44-B45</f>
        <v>910285714.2857143</v>
      </c>
      <c r="C73" s="379">
        <f t="shared" si="26"/>
        <v>-151714285.7142857</v>
      </c>
      <c r="D73" s="379">
        <f t="shared" si="26"/>
        <v>-151714285.7142857</v>
      </c>
      <c r="E73" s="379">
        <f t="shared" si="26"/>
        <v>-151714285.7142857</v>
      </c>
      <c r="F73" s="379">
        <f t="shared" si="26"/>
        <v>-151714285.7142857</v>
      </c>
      <c r="G73" s="379">
        <f t="shared" si="26"/>
        <v>-151714285.7142857</v>
      </c>
      <c r="H73" s="379">
        <f t="shared" si="26"/>
        <v>-151714285.7142857</v>
      </c>
      <c r="I73" s="379">
        <f t="shared" si="26"/>
        <v>0</v>
      </c>
      <c r="J73" s="379">
        <f t="shared" si="26"/>
        <v>0</v>
      </c>
      <c r="K73" s="380">
        <f t="shared" si="26"/>
        <v>0</v>
      </c>
    </row>
    <row r="74" spans="1:11" s="331" customFormat="1" ht="13.5">
      <c r="A74" s="391" t="s">
        <v>472</v>
      </c>
      <c r="B74" s="377">
        <f>SUM(B66:B73)</f>
        <v>-270919672.57142866</v>
      </c>
      <c r="C74" s="377">
        <f aca="true" t="shared" si="27" ref="C74:K74">SUM(C66:C73)</f>
        <v>189921970.11428574</v>
      </c>
      <c r="D74" s="377">
        <f t="shared" si="27"/>
        <v>248020639.1760002</v>
      </c>
      <c r="E74" s="377">
        <f t="shared" si="27"/>
        <v>324096756.09141564</v>
      </c>
      <c r="F74" s="377">
        <f t="shared" si="27"/>
        <v>527148627.64764905</v>
      </c>
      <c r="G74" s="377">
        <f t="shared" si="27"/>
        <v>851042916.6305928</v>
      </c>
      <c r="H74" s="377">
        <f t="shared" si="27"/>
        <v>1389866716.1420777</v>
      </c>
      <c r="I74" s="377">
        <f t="shared" si="27"/>
        <v>2471149073.587882</v>
      </c>
      <c r="J74" s="377">
        <f t="shared" si="27"/>
        <v>4169260373.4343896</v>
      </c>
      <c r="K74" s="378">
        <f t="shared" si="27"/>
        <v>7449479605.949109</v>
      </c>
    </row>
    <row r="75" spans="1:11" s="331" customFormat="1" ht="13.5">
      <c r="A75" s="391" t="s">
        <v>473</v>
      </c>
      <c r="B75" s="377">
        <f>SUM($B$74:B74)</f>
        <v>-270919672.57142866</v>
      </c>
      <c r="C75" s="377">
        <f>SUM($B$74:C74)</f>
        <v>-80997702.45714292</v>
      </c>
      <c r="D75" s="377">
        <f>SUM($B$74:D74)</f>
        <v>167022936.7188573</v>
      </c>
      <c r="E75" s="377">
        <f>SUM($B$74:E74)</f>
        <v>491119692.81027293</v>
      </c>
      <c r="F75" s="377">
        <f>SUM($B$74:F74)</f>
        <v>1018268320.457922</v>
      </c>
      <c r="G75" s="377">
        <f>SUM($B$74:G74)</f>
        <v>1869311237.0885148</v>
      </c>
      <c r="H75" s="377">
        <f>SUM($B$74:H74)</f>
        <v>3259177953.2305927</v>
      </c>
      <c r="I75" s="377">
        <f>SUM($B$74:I74)</f>
        <v>5730327026.818475</v>
      </c>
      <c r="J75" s="377">
        <f>SUM($B$74:J74)</f>
        <v>9899587400.252865</v>
      </c>
      <c r="K75" s="378">
        <f>SUM($B$74:K74)</f>
        <v>17349067006.201973</v>
      </c>
    </row>
    <row r="76" spans="1:11" ht="15">
      <c r="A76" s="9" t="s">
        <v>474</v>
      </c>
      <c r="B76" s="392">
        <f aca="true" t="shared" si="28" ref="B76:K76">1/POWER((1+$B$34),B64)</f>
        <v>0.9428090415820635</v>
      </c>
      <c r="C76" s="392" t="e">
        <f t="shared" si="28"/>
        <v>#DIV/0!</v>
      </c>
      <c r="D76" s="392" t="e">
        <f t="shared" si="28"/>
        <v>#DIV/0!</v>
      </c>
      <c r="E76" s="392" t="e">
        <f t="shared" si="28"/>
        <v>#DIV/0!</v>
      </c>
      <c r="F76" s="392" t="e">
        <f t="shared" si="28"/>
        <v>#DIV/0!</v>
      </c>
      <c r="G76" s="392" t="e">
        <f t="shared" si="28"/>
        <v>#DIV/0!</v>
      </c>
      <c r="H76" s="392" t="e">
        <f t="shared" si="28"/>
        <v>#DIV/0!</v>
      </c>
      <c r="I76" s="392" t="e">
        <f t="shared" si="28"/>
        <v>#DIV/0!</v>
      </c>
      <c r="J76" s="392" t="e">
        <f t="shared" si="28"/>
        <v>#DIV/0!</v>
      </c>
      <c r="K76" s="393" t="e">
        <f t="shared" si="28"/>
        <v>#DIV/0!</v>
      </c>
    </row>
    <row r="77" spans="1:12" s="331" customFormat="1" ht="13.5">
      <c r="A77" s="394" t="s">
        <v>475</v>
      </c>
      <c r="B77" s="395">
        <f>B74*B76</f>
        <v>-255425516.8427951</v>
      </c>
      <c r="C77" s="395" t="e">
        <f aca="true" t="shared" si="29" ref="C77:K77">C74*C76</f>
        <v>#DIV/0!</v>
      </c>
      <c r="D77" s="395" t="e">
        <f t="shared" si="29"/>
        <v>#DIV/0!</v>
      </c>
      <c r="E77" s="395" t="e">
        <f t="shared" si="29"/>
        <v>#DIV/0!</v>
      </c>
      <c r="F77" s="395" t="e">
        <f t="shared" si="29"/>
        <v>#DIV/0!</v>
      </c>
      <c r="G77" s="395" t="e">
        <f t="shared" si="29"/>
        <v>#DIV/0!</v>
      </c>
      <c r="H77" s="395" t="e">
        <f t="shared" si="29"/>
        <v>#DIV/0!</v>
      </c>
      <c r="I77" s="395" t="e">
        <f t="shared" si="29"/>
        <v>#DIV/0!</v>
      </c>
      <c r="J77" s="395" t="e">
        <f t="shared" si="29"/>
        <v>#DIV/0!</v>
      </c>
      <c r="K77" s="396" t="e">
        <f t="shared" si="29"/>
        <v>#DIV/0!</v>
      </c>
      <c r="L77" s="397"/>
    </row>
    <row r="78" spans="1:11" s="331" customFormat="1" ht="13.5">
      <c r="A78" s="394" t="s">
        <v>476</v>
      </c>
      <c r="B78" s="395">
        <f>SUM($B$77:B77)</f>
        <v>-255425516.8427951</v>
      </c>
      <c r="C78" s="395" t="e">
        <f>SUM($B$77:C77)</f>
        <v>#DIV/0!</v>
      </c>
      <c r="D78" s="395" t="e">
        <f>SUM($B$77:D77)</f>
        <v>#DIV/0!</v>
      </c>
      <c r="E78" s="395" t="e">
        <f>SUM($B$77:E77)</f>
        <v>#DIV/0!</v>
      </c>
      <c r="F78" s="395" t="e">
        <f>SUM($B$77:F77)</f>
        <v>#DIV/0!</v>
      </c>
      <c r="G78" s="395" t="e">
        <f>SUM($B$77:G77)</f>
        <v>#DIV/0!</v>
      </c>
      <c r="H78" s="395" t="e">
        <f>SUM($B$77:H77)</f>
        <v>#DIV/0!</v>
      </c>
      <c r="I78" s="395" t="e">
        <f>SUM($B$77:I77)</f>
        <v>#DIV/0!</v>
      </c>
      <c r="J78" s="395" t="e">
        <f>SUM($B$77:J77)</f>
        <v>#DIV/0!</v>
      </c>
      <c r="K78" s="396" t="e">
        <f>SUM($B$77:K77)</f>
        <v>#DIV/0!</v>
      </c>
    </row>
    <row r="79" spans="1:11" s="331" customFormat="1" ht="13.5">
      <c r="A79" s="394" t="s">
        <v>477</v>
      </c>
      <c r="B79" s="398">
        <f>IF((ISERR(IRR($B$74:B74))),0,IF(IRR($B$74:B74)&lt;0,0,IRR($B$74:B74)))</f>
        <v>0</v>
      </c>
      <c r="C79" s="398">
        <f>IF((ISERR(IRR($B$74:C74))),0,IF(IRR($B$74:C74)&lt;0,0,IRR($B$74:C74)))</f>
        <v>0</v>
      </c>
      <c r="D79" s="398">
        <f>IF((ISERR(IRR($B$74:D74))),0,IF(IRR($B$74:D74)&lt;0,0,IRR($B$74:D74)))</f>
        <v>0.3695013330614261</v>
      </c>
      <c r="E79" s="398">
        <f>IF((ISERR(IRR($B$74:E74))),0,IF(IRR($B$74:E74)&lt;0,0,IRR($B$74:E74)))</f>
        <v>0.6744376570986408</v>
      </c>
      <c r="F79" s="398">
        <f>IF((ISERR(IRR($B$74:F74))),0,IF(IRR($B$74:F74)&lt;0,0,IRR($B$74:F74)))</f>
        <v>0.8512717247018302</v>
      </c>
      <c r="G79" s="398">
        <f>IF((ISERR(IRR($B$74:G74))),0,IF(IRR($B$74:G74)&lt;0,0,IRR($B$74:G74)))</f>
        <v>0.9561459548616058</v>
      </c>
      <c r="H79" s="398">
        <f>IF((ISERR(IRR($B$74:H74))),0,IF(IRR($B$74:H74)&lt;0,0,IRR($B$74:H74)))</f>
        <v>1.0217939293075844</v>
      </c>
      <c r="I79" s="398">
        <f>IF((ISERR(IRR($B$74:I74))),0,IF(IRR($B$74:I74)&lt;0,0,IRR($B$74:I74)))</f>
        <v>1.0678061723973742</v>
      </c>
      <c r="J79" s="398">
        <f>IF((ISERR(IRR($B$74:J74))),0,IF(IRR($B$74:J74)&lt;0,0,IRR($B$74:J74)))</f>
        <v>1.0990789492593298</v>
      </c>
      <c r="K79" s="399">
        <f>IF((ISERR(IRR($B$74:K74))),0,IF(IRR($B$74:K74)&lt;0,0,IRR($B$74:K74)))</f>
        <v>1.1220453125076766</v>
      </c>
    </row>
    <row r="80" spans="1:11" s="331" customFormat="1" ht="13.5">
      <c r="A80" s="394" t="s">
        <v>478</v>
      </c>
      <c r="B80" s="400">
        <f aca="true" t="shared" si="30" ref="B80:K80">IF(AND(B75&gt;0,A75&lt;0),(B65-(B75/(B75-A75))),0)</f>
        <v>0</v>
      </c>
      <c r="C80" s="400">
        <f t="shared" si="30"/>
        <v>0</v>
      </c>
      <c r="D80" s="400" t="e">
        <f t="shared" si="30"/>
        <v>#VALUE!</v>
      </c>
      <c r="E80" s="400">
        <f t="shared" si="30"/>
        <v>0</v>
      </c>
      <c r="F80" s="400">
        <f t="shared" si="30"/>
        <v>0</v>
      </c>
      <c r="G80" s="400">
        <f t="shared" si="30"/>
        <v>0</v>
      </c>
      <c r="H80" s="400">
        <f t="shared" si="30"/>
        <v>0</v>
      </c>
      <c r="I80" s="400">
        <f t="shared" si="30"/>
        <v>0</v>
      </c>
      <c r="J80" s="400">
        <f t="shared" si="30"/>
        <v>0</v>
      </c>
      <c r="K80" s="401">
        <f t="shared" si="30"/>
        <v>0</v>
      </c>
    </row>
    <row r="81" spans="1:11" s="331" customFormat="1" ht="14.25" thickBot="1">
      <c r="A81" s="402" t="s">
        <v>479</v>
      </c>
      <c r="B81" s="403">
        <f>IF(AND(B78&gt;0,A78&lt;0),(B65-(B78/(B78-A78))),0)</f>
        <v>0</v>
      </c>
      <c r="C81" s="403" t="e">
        <f>IF(AND(C78&gt;0,B78&lt;0),(C65-(C78/(C78-B78))),0)</f>
        <v>#DIV/0!</v>
      </c>
      <c r="D81" s="403" t="e">
        <f aca="true" t="shared" si="31" ref="D81:J81">IF(AND(D78&gt;0,C78&lt;0),(D65-(D78/(D78-C78))),0)</f>
        <v>#DIV/0!</v>
      </c>
      <c r="E81" s="403" t="e">
        <f t="shared" si="31"/>
        <v>#DIV/0!</v>
      </c>
      <c r="F81" s="403" t="e">
        <f t="shared" si="31"/>
        <v>#DIV/0!</v>
      </c>
      <c r="G81" s="403" t="e">
        <f t="shared" si="31"/>
        <v>#DIV/0!</v>
      </c>
      <c r="H81" s="403" t="e">
        <f t="shared" si="31"/>
        <v>#DIV/0!</v>
      </c>
      <c r="I81" s="403" t="e">
        <f t="shared" si="31"/>
        <v>#DIV/0!</v>
      </c>
      <c r="J81" s="403" t="e">
        <f t="shared" si="31"/>
        <v>#DIV/0!</v>
      </c>
      <c r="K81" s="404" t="e">
        <f>IF(AND(K78&gt;0,J78&lt;0),(K65-(K78/(K78-J78))),0)</f>
        <v>#DIV/0!</v>
      </c>
    </row>
    <row r="83" spans="1:11" ht="64.5" customHeight="1">
      <c r="A83" s="596" t="s">
        <v>537</v>
      </c>
      <c r="B83" s="596"/>
      <c r="C83" s="596"/>
      <c r="D83" s="596"/>
      <c r="E83" s="596"/>
      <c r="F83" s="596"/>
      <c r="G83" s="596"/>
      <c r="H83" s="596"/>
      <c r="I83" s="596"/>
      <c r="J83" s="596"/>
      <c r="K83" s="596"/>
    </row>
    <row r="85" ht="15">
      <c r="C85" s="405"/>
    </row>
  </sheetData>
  <sheetProtection/>
  <mergeCells count="6">
    <mergeCell ref="A5:K5"/>
    <mergeCell ref="A83:K83"/>
    <mergeCell ref="D18:E18"/>
    <mergeCell ref="D19:E19"/>
    <mergeCell ref="D20:E20"/>
    <mergeCell ref="D21:E21"/>
  </mergeCell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80" zoomScaleNormal="80" zoomScalePageLayoutView="0" workbookViewId="0" topLeftCell="A1">
      <selection activeCell="B29" sqref="B29:C29"/>
    </sheetView>
  </sheetViews>
  <sheetFormatPr defaultColWidth="9.00390625" defaultRowHeight="15.75"/>
  <cols>
    <col min="1" max="1" width="9.00390625" style="18" customWidth="1"/>
    <col min="2" max="2" width="33.00390625" style="18" customWidth="1"/>
    <col min="3" max="3" width="9.00390625" style="18" customWidth="1"/>
    <col min="4" max="4" width="11.25390625" style="18" customWidth="1"/>
    <col min="5" max="6" width="0" style="18" hidden="1" customWidth="1"/>
    <col min="7" max="7" width="16.00390625" style="18" customWidth="1"/>
    <col min="8" max="8" width="56.75390625" style="18" customWidth="1"/>
    <col min="9" max="12" width="9.00390625" style="18" customWidth="1"/>
    <col min="13" max="13" width="13.00390625" style="18" customWidth="1"/>
    <col min="14" max="16384" width="9.00390625" style="18" customWidth="1"/>
  </cols>
  <sheetData>
    <row r="2" ht="15">
      <c r="H2" s="4" t="s">
        <v>398</v>
      </c>
    </row>
    <row r="3" ht="15">
      <c r="H3" s="4" t="s">
        <v>293</v>
      </c>
    </row>
    <row r="4" ht="15">
      <c r="H4" s="4" t="s">
        <v>323</v>
      </c>
    </row>
    <row r="5" ht="15">
      <c r="H5" s="4"/>
    </row>
    <row r="6" spans="1:12" ht="15.75" customHeight="1">
      <c r="A6" s="608" t="s">
        <v>151</v>
      </c>
      <c r="B6" s="608"/>
      <c r="C6" s="608"/>
      <c r="D6" s="608"/>
      <c r="E6" s="608"/>
      <c r="F6" s="608"/>
      <c r="G6" s="608"/>
      <c r="H6" s="608"/>
      <c r="I6" s="143"/>
      <c r="J6" s="143"/>
      <c r="K6" s="143"/>
      <c r="L6" s="143"/>
    </row>
    <row r="7" spans="1:12" ht="15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ht="15">
      <c r="H8" s="4" t="s">
        <v>294</v>
      </c>
    </row>
    <row r="9" ht="15">
      <c r="H9" s="4" t="s">
        <v>295</v>
      </c>
    </row>
    <row r="10" ht="15">
      <c r="H10" s="4"/>
    </row>
    <row r="11" ht="15">
      <c r="H11" s="250" t="s">
        <v>296</v>
      </c>
    </row>
    <row r="12" ht="15">
      <c r="H12" s="4" t="s">
        <v>297</v>
      </c>
    </row>
    <row r="13" ht="15">
      <c r="H13" s="4" t="s">
        <v>298</v>
      </c>
    </row>
    <row r="15" spans="1:12" ht="15">
      <c r="A15" s="144"/>
      <c r="L15" s="145"/>
    </row>
    <row r="16" spans="1:12" ht="15">
      <c r="A16" s="18" t="s">
        <v>121</v>
      </c>
      <c r="L16" s="145"/>
    </row>
    <row r="17" ht="15">
      <c r="L17" s="145"/>
    </row>
    <row r="18" spans="1:12" ht="15">
      <c r="A18" s="609" t="s">
        <v>152</v>
      </c>
      <c r="B18" s="609"/>
      <c r="C18" s="610"/>
      <c r="D18" s="610"/>
      <c r="E18" s="610"/>
      <c r="F18" s="610"/>
      <c r="G18" s="610"/>
      <c r="H18" s="610"/>
      <c r="I18" s="610"/>
      <c r="J18" s="610"/>
      <c r="L18" s="145"/>
    </row>
    <row r="19" spans="1:12" ht="15.75" thickBot="1">
      <c r="A19" s="198"/>
      <c r="B19" s="198"/>
      <c r="C19" s="199"/>
      <c r="D19" s="199"/>
      <c r="E19" s="199"/>
      <c r="F19" s="199"/>
      <c r="G19" s="199"/>
      <c r="H19" s="199"/>
      <c r="I19" s="199"/>
      <c r="J19" s="199"/>
      <c r="L19" s="145"/>
    </row>
    <row r="20" spans="1:8" ht="28.5" customHeight="1">
      <c r="A20" s="612" t="s">
        <v>1</v>
      </c>
      <c r="B20" s="598" t="s">
        <v>540</v>
      </c>
      <c r="C20" s="529" t="s">
        <v>265</v>
      </c>
      <c r="D20" s="529"/>
      <c r="E20" s="529"/>
      <c r="F20" s="529"/>
      <c r="G20" s="601" t="s">
        <v>153</v>
      </c>
      <c r="H20" s="604" t="s">
        <v>154</v>
      </c>
    </row>
    <row r="21" spans="1:8" ht="28.5" customHeight="1">
      <c r="A21" s="613"/>
      <c r="B21" s="599"/>
      <c r="C21" s="530"/>
      <c r="D21" s="530"/>
      <c r="E21" s="530"/>
      <c r="F21" s="530"/>
      <c r="G21" s="602"/>
      <c r="H21" s="605"/>
    </row>
    <row r="22" spans="1:8" ht="30.75">
      <c r="A22" s="614"/>
      <c r="B22" s="600"/>
      <c r="C22" s="146" t="s">
        <v>155</v>
      </c>
      <c r="D22" s="146" t="s">
        <v>156</v>
      </c>
      <c r="E22" s="146" t="s">
        <v>155</v>
      </c>
      <c r="F22" s="146" t="s">
        <v>156</v>
      </c>
      <c r="G22" s="603"/>
      <c r="H22" s="606"/>
    </row>
    <row r="23" spans="1:8" ht="15">
      <c r="A23" s="28">
        <v>1</v>
      </c>
      <c r="B23" s="26">
        <v>2</v>
      </c>
      <c r="C23" s="146">
        <v>3</v>
      </c>
      <c r="D23" s="146">
        <v>4</v>
      </c>
      <c r="E23" s="146"/>
      <c r="F23" s="146"/>
      <c r="G23" s="274">
        <v>5</v>
      </c>
      <c r="H23" s="27">
        <v>6</v>
      </c>
    </row>
    <row r="24" spans="1:8" ht="15">
      <c r="A24" s="275">
        <v>1</v>
      </c>
      <c r="B24" s="147"/>
      <c r="C24" s="147"/>
      <c r="D24" s="147"/>
      <c r="E24" s="147"/>
      <c r="F24" s="147"/>
      <c r="G24" s="147"/>
      <c r="H24" s="11"/>
    </row>
    <row r="25" spans="1:8" ht="15">
      <c r="A25" s="275">
        <v>2</v>
      </c>
      <c r="B25" s="147"/>
      <c r="C25" s="147"/>
      <c r="D25" s="147"/>
      <c r="E25" s="147"/>
      <c r="F25" s="147"/>
      <c r="G25" s="147"/>
      <c r="H25" s="11"/>
    </row>
    <row r="26" spans="1:8" s="37" customFormat="1" ht="15.75" thickBot="1">
      <c r="A26" s="148">
        <v>3</v>
      </c>
      <c r="B26" s="149"/>
      <c r="C26" s="149"/>
      <c r="D26" s="149"/>
      <c r="E26" s="149"/>
      <c r="F26" s="149"/>
      <c r="G26" s="149"/>
      <c r="H26" s="35"/>
    </row>
    <row r="27" spans="1:7" s="37" customFormat="1" ht="15">
      <c r="A27" s="150"/>
      <c r="B27" s="150"/>
      <c r="C27" s="150"/>
      <c r="D27" s="150"/>
      <c r="E27" s="150"/>
      <c r="F27" s="150"/>
      <c r="G27" s="150"/>
    </row>
    <row r="28" spans="1:8" s="37" customFormat="1" ht="15">
      <c r="A28" s="611" t="s">
        <v>541</v>
      </c>
      <c r="B28" s="611"/>
      <c r="C28" s="611"/>
      <c r="D28" s="611"/>
      <c r="E28" s="611"/>
      <c r="F28" s="611"/>
      <c r="G28" s="611"/>
      <c r="H28" s="611"/>
    </row>
    <row r="29" spans="1:7" ht="15">
      <c r="A29" s="37"/>
      <c r="B29" s="607"/>
      <c r="C29" s="607"/>
      <c r="D29" s="151"/>
      <c r="E29" s="151"/>
      <c r="F29" s="152"/>
      <c r="G29" s="153"/>
    </row>
  </sheetData>
  <sheetProtection/>
  <mergeCells count="9">
    <mergeCell ref="B20:B22"/>
    <mergeCell ref="G20:G22"/>
    <mergeCell ref="H20:H22"/>
    <mergeCell ref="B29:C29"/>
    <mergeCell ref="A6:H6"/>
    <mergeCell ref="A18:J18"/>
    <mergeCell ref="C20:F21"/>
    <mergeCell ref="A28:H28"/>
    <mergeCell ref="A20:A22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6">
      <selection activeCell="C18" sqref="C18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">
      <c r="C2" s="4" t="s">
        <v>399</v>
      </c>
    </row>
    <row r="3" ht="15">
      <c r="C3" s="4" t="s">
        <v>293</v>
      </c>
    </row>
    <row r="4" ht="15">
      <c r="C4" s="4" t="s">
        <v>323</v>
      </c>
    </row>
    <row r="5" ht="15">
      <c r="C5" s="4"/>
    </row>
    <row r="6" spans="1:16" ht="42.75" customHeight="1">
      <c r="A6" s="617" t="s">
        <v>157</v>
      </c>
      <c r="B6" s="617"/>
      <c r="C6" s="6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">
      <c r="C7" s="4"/>
    </row>
    <row r="8" ht="15">
      <c r="C8" s="4" t="s">
        <v>294</v>
      </c>
    </row>
    <row r="9" ht="15">
      <c r="C9" s="4" t="s">
        <v>295</v>
      </c>
    </row>
    <row r="10" ht="15">
      <c r="C10" s="4"/>
    </row>
    <row r="11" ht="15">
      <c r="C11" s="250" t="s">
        <v>296</v>
      </c>
    </row>
    <row r="12" ht="15">
      <c r="C12" s="4" t="s">
        <v>297</v>
      </c>
    </row>
    <row r="13" ht="15">
      <c r="C13" s="4" t="s">
        <v>298</v>
      </c>
    </row>
    <row r="15" ht="15.75" thickBot="1"/>
    <row r="16" spans="1:3" ht="21.75" customHeight="1" thickBot="1">
      <c r="A16" s="154" t="s">
        <v>158</v>
      </c>
      <c r="B16" s="3" t="s">
        <v>159</v>
      </c>
      <c r="C16" s="155" t="s">
        <v>160</v>
      </c>
    </row>
    <row r="17" spans="1:3" ht="15">
      <c r="A17" s="156" t="s">
        <v>2</v>
      </c>
      <c r="B17" s="618" t="s">
        <v>161</v>
      </c>
      <c r="C17" s="619"/>
    </row>
    <row r="18" spans="1:3" ht="15">
      <c r="A18" s="157" t="s">
        <v>3</v>
      </c>
      <c r="B18" s="158" t="s">
        <v>162</v>
      </c>
      <c r="C18" s="31" t="s">
        <v>163</v>
      </c>
    </row>
    <row r="19" spans="1:3" ht="30.75">
      <c r="A19" s="157" t="s">
        <v>4</v>
      </c>
      <c r="B19" s="158" t="s">
        <v>164</v>
      </c>
      <c r="C19" s="31" t="s">
        <v>165</v>
      </c>
    </row>
    <row r="20" spans="1:3" ht="15">
      <c r="A20" s="157" t="s">
        <v>5</v>
      </c>
      <c r="B20" s="620" t="s">
        <v>166</v>
      </c>
      <c r="C20" s="621"/>
    </row>
    <row r="21" spans="1:3" ht="15">
      <c r="A21" s="157" t="s">
        <v>6</v>
      </c>
      <c r="B21" s="159" t="s">
        <v>167</v>
      </c>
      <c r="C21" s="31" t="s">
        <v>168</v>
      </c>
    </row>
    <row r="22" spans="1:3" ht="15">
      <c r="A22" s="157" t="s">
        <v>7</v>
      </c>
      <c r="B22" s="159" t="s">
        <v>169</v>
      </c>
      <c r="C22" s="31" t="s">
        <v>165</v>
      </c>
    </row>
    <row r="23" spans="1:3" ht="31.5" customHeight="1">
      <c r="A23" s="157" t="s">
        <v>8</v>
      </c>
      <c r="B23" s="159" t="s">
        <v>170</v>
      </c>
      <c r="C23" s="31" t="s">
        <v>168</v>
      </c>
    </row>
    <row r="24" spans="1:3" ht="31.5" customHeight="1">
      <c r="A24" s="157" t="s">
        <v>9</v>
      </c>
      <c r="B24" s="159" t="s">
        <v>171</v>
      </c>
      <c r="C24" s="31" t="s">
        <v>165</v>
      </c>
    </row>
    <row r="25" spans="1:3" ht="30.75">
      <c r="A25" s="157" t="s">
        <v>55</v>
      </c>
      <c r="B25" s="158" t="s">
        <v>172</v>
      </c>
      <c r="C25" s="31" t="s">
        <v>168</v>
      </c>
    </row>
    <row r="26" spans="1:3" ht="34.5" customHeight="1">
      <c r="A26" s="157" t="s">
        <v>106</v>
      </c>
      <c r="B26" s="158" t="s">
        <v>173</v>
      </c>
      <c r="C26" s="31" t="s">
        <v>168</v>
      </c>
    </row>
    <row r="27" spans="1:3" ht="15">
      <c r="A27" s="157">
        <v>3</v>
      </c>
      <c r="B27" s="615" t="s">
        <v>174</v>
      </c>
      <c r="C27" s="616"/>
    </row>
    <row r="28" spans="1:3" ht="30.75">
      <c r="A28" s="157" t="s">
        <v>175</v>
      </c>
      <c r="B28" s="158" t="s">
        <v>176</v>
      </c>
      <c r="C28" s="31" t="s">
        <v>168</v>
      </c>
    </row>
    <row r="29" spans="1:3" ht="30.75">
      <c r="A29" s="157" t="s">
        <v>177</v>
      </c>
      <c r="B29" s="158" t="s">
        <v>178</v>
      </c>
      <c r="C29" s="31" t="s">
        <v>168</v>
      </c>
    </row>
    <row r="30" spans="1:3" ht="24.75" customHeight="1">
      <c r="A30" s="157" t="s">
        <v>179</v>
      </c>
      <c r="B30" s="158" t="s">
        <v>180</v>
      </c>
      <c r="C30" s="31" t="s">
        <v>168</v>
      </c>
    </row>
    <row r="31" spans="1:3" ht="15">
      <c r="A31" s="157" t="s">
        <v>181</v>
      </c>
      <c r="B31" s="158" t="s">
        <v>182</v>
      </c>
      <c r="C31" s="31" t="s">
        <v>168</v>
      </c>
    </row>
    <row r="32" spans="1:3" ht="15">
      <c r="A32" s="157">
        <v>4</v>
      </c>
      <c r="B32" s="615" t="s">
        <v>183</v>
      </c>
      <c r="C32" s="616"/>
    </row>
    <row r="33" spans="1:3" ht="15">
      <c r="A33" s="157" t="s">
        <v>10</v>
      </c>
      <c r="B33" s="158" t="s">
        <v>184</v>
      </c>
      <c r="C33" s="31" t="s">
        <v>165</v>
      </c>
    </row>
    <row r="34" spans="1:3" ht="46.5">
      <c r="A34" s="157" t="s">
        <v>11</v>
      </c>
      <c r="B34" s="158" t="s">
        <v>185</v>
      </c>
      <c r="C34" s="31" t="s">
        <v>165</v>
      </c>
    </row>
    <row r="35" spans="1:3" ht="15">
      <c r="A35" s="157" t="s">
        <v>12</v>
      </c>
      <c r="B35" s="158" t="s">
        <v>186</v>
      </c>
      <c r="C35" s="31" t="s">
        <v>168</v>
      </c>
    </row>
    <row r="36" spans="1:3" ht="30.75">
      <c r="A36" s="157" t="s">
        <v>72</v>
      </c>
      <c r="B36" s="158" t="s">
        <v>187</v>
      </c>
      <c r="C36" s="31" t="s">
        <v>168</v>
      </c>
    </row>
    <row r="37" spans="1:3" ht="15">
      <c r="A37" s="157" t="s">
        <v>73</v>
      </c>
      <c r="B37" s="158" t="s">
        <v>188</v>
      </c>
      <c r="C37" s="31" t="s">
        <v>165</v>
      </c>
    </row>
    <row r="38" spans="1:3" ht="15">
      <c r="A38" s="157" t="s">
        <v>74</v>
      </c>
      <c r="B38" s="158" t="s">
        <v>189</v>
      </c>
      <c r="C38" s="31" t="s">
        <v>165</v>
      </c>
    </row>
    <row r="39" spans="1:3" ht="15">
      <c r="A39" s="157">
        <v>5</v>
      </c>
      <c r="B39" s="615" t="s">
        <v>190</v>
      </c>
      <c r="C39" s="616"/>
    </row>
    <row r="40" spans="1:3" ht="30.75">
      <c r="A40" s="157" t="s">
        <v>13</v>
      </c>
      <c r="B40" s="158" t="s">
        <v>191</v>
      </c>
      <c r="C40" s="160" t="s">
        <v>168</v>
      </c>
    </row>
    <row r="41" spans="1:3" ht="30.75">
      <c r="A41" s="157" t="s">
        <v>14</v>
      </c>
      <c r="B41" s="158" t="s">
        <v>192</v>
      </c>
      <c r="C41" s="160" t="s">
        <v>168</v>
      </c>
    </row>
    <row r="42" spans="1:3" ht="30.75">
      <c r="A42" s="157" t="s">
        <v>77</v>
      </c>
      <c r="B42" s="158" t="s">
        <v>193</v>
      </c>
      <c r="C42" s="31" t="s">
        <v>165</v>
      </c>
    </row>
    <row r="43" spans="1:3" ht="30.75">
      <c r="A43" s="157" t="s">
        <v>194</v>
      </c>
      <c r="B43" s="158" t="s">
        <v>195</v>
      </c>
      <c r="C43" s="31" t="s">
        <v>168</v>
      </c>
    </row>
    <row r="44" spans="1:3" ht="30.75">
      <c r="A44" s="157" t="s">
        <v>196</v>
      </c>
      <c r="B44" s="158" t="s">
        <v>197</v>
      </c>
      <c r="C44" s="31" t="s">
        <v>165</v>
      </c>
    </row>
    <row r="45" spans="1:3" ht="30.75">
      <c r="A45" s="157" t="s">
        <v>198</v>
      </c>
      <c r="B45" s="158" t="s">
        <v>199</v>
      </c>
      <c r="C45" s="31" t="s">
        <v>165</v>
      </c>
    </row>
    <row r="47" spans="1:3" ht="15">
      <c r="A47" s="157">
        <v>6</v>
      </c>
      <c r="B47" s="615" t="s">
        <v>200</v>
      </c>
      <c r="C47" s="616"/>
    </row>
    <row r="48" spans="1:3" ht="30.75">
      <c r="A48" s="157" t="s">
        <v>147</v>
      </c>
      <c r="B48" s="158" t="s">
        <v>201</v>
      </c>
      <c r="C48" s="31" t="s">
        <v>165</v>
      </c>
    </row>
    <row r="49" spans="1:3" ht="15">
      <c r="A49" s="157" t="s">
        <v>148</v>
      </c>
      <c r="B49" s="158" t="s">
        <v>202</v>
      </c>
      <c r="C49" s="31" t="s">
        <v>165</v>
      </c>
    </row>
    <row r="50" spans="1:3" ht="30.75">
      <c r="A50" s="157" t="s">
        <v>149</v>
      </c>
      <c r="B50" s="158" t="s">
        <v>203</v>
      </c>
      <c r="C50" s="31" t="s">
        <v>168</v>
      </c>
    </row>
    <row r="51" spans="1:3" ht="63" thickBot="1">
      <c r="A51" s="161" t="s">
        <v>150</v>
      </c>
      <c r="B51" s="162" t="s">
        <v>204</v>
      </c>
      <c r="C51" s="33" t="s">
        <v>168</v>
      </c>
    </row>
    <row r="54" spans="1:3" ht="33" customHeight="1">
      <c r="A54" s="617" t="s">
        <v>205</v>
      </c>
      <c r="B54" s="617"/>
      <c r="C54" s="617"/>
    </row>
    <row r="55" ht="15.75" thickBot="1"/>
    <row r="56" spans="1:3" ht="15.75" thickBot="1">
      <c r="A56" s="163" t="s">
        <v>0</v>
      </c>
      <c r="B56" s="164" t="s">
        <v>159</v>
      </c>
      <c r="C56" s="165" t="s">
        <v>160</v>
      </c>
    </row>
    <row r="57" spans="1:3" ht="15">
      <c r="A57" s="156">
        <v>1</v>
      </c>
      <c r="B57" s="166" t="s">
        <v>206</v>
      </c>
      <c r="C57" s="167"/>
    </row>
    <row r="58" spans="1:3" ht="15">
      <c r="A58" s="157" t="s">
        <v>3</v>
      </c>
      <c r="B58" s="168" t="s">
        <v>207</v>
      </c>
      <c r="C58" s="31" t="s">
        <v>168</v>
      </c>
    </row>
    <row r="59" spans="1:3" ht="15">
      <c r="A59" s="157" t="s">
        <v>4</v>
      </c>
      <c r="B59" s="168" t="s">
        <v>208</v>
      </c>
      <c r="C59" s="31" t="s">
        <v>168</v>
      </c>
    </row>
    <row r="60" spans="1:3" ht="15">
      <c r="A60" s="157" t="s">
        <v>15</v>
      </c>
      <c r="B60" s="158" t="s">
        <v>209</v>
      </c>
      <c r="C60" s="31" t="s">
        <v>168</v>
      </c>
    </row>
    <row r="61" spans="1:3" ht="30.75">
      <c r="A61" s="157" t="s">
        <v>32</v>
      </c>
      <c r="B61" s="158" t="s">
        <v>210</v>
      </c>
      <c r="C61" s="31" t="s">
        <v>168</v>
      </c>
    </row>
    <row r="62" spans="1:3" ht="15">
      <c r="A62" s="157" t="s">
        <v>211</v>
      </c>
      <c r="B62" s="158" t="s">
        <v>212</v>
      </c>
      <c r="C62" s="31" t="s">
        <v>168</v>
      </c>
    </row>
    <row r="63" spans="1:3" ht="15">
      <c r="A63" s="157" t="s">
        <v>213</v>
      </c>
      <c r="B63" s="158" t="s">
        <v>214</v>
      </c>
      <c r="C63" s="31" t="s">
        <v>165</v>
      </c>
    </row>
    <row r="64" spans="1:3" ht="15">
      <c r="A64" s="157">
        <v>2</v>
      </c>
      <c r="B64" s="169" t="s">
        <v>174</v>
      </c>
      <c r="C64" s="170"/>
    </row>
    <row r="65" spans="1:3" ht="15">
      <c r="A65" s="157" t="s">
        <v>6</v>
      </c>
      <c r="B65" s="158" t="s">
        <v>215</v>
      </c>
      <c r="C65" s="31" t="s">
        <v>168</v>
      </c>
    </row>
    <row r="66" spans="1:3" ht="30.75">
      <c r="A66" s="157" t="s">
        <v>7</v>
      </c>
      <c r="B66" s="158" t="s">
        <v>216</v>
      </c>
      <c r="C66" s="31" t="s">
        <v>168</v>
      </c>
    </row>
    <row r="67" spans="1:3" ht="30.75">
      <c r="A67" s="157" t="s">
        <v>8</v>
      </c>
      <c r="B67" s="158" t="s">
        <v>217</v>
      </c>
      <c r="C67" s="31" t="s">
        <v>168</v>
      </c>
    </row>
    <row r="68" spans="1:3" ht="30.75">
      <c r="A68" s="157">
        <v>3</v>
      </c>
      <c r="B68" s="169" t="s">
        <v>218</v>
      </c>
      <c r="C68" s="170" t="s">
        <v>219</v>
      </c>
    </row>
    <row r="69" spans="1:3" ht="30.75" customHeight="1">
      <c r="A69" s="157" t="s">
        <v>175</v>
      </c>
      <c r="B69" s="158" t="s">
        <v>220</v>
      </c>
      <c r="C69" s="31" t="s">
        <v>165</v>
      </c>
    </row>
    <row r="70" spans="1:3" ht="15">
      <c r="A70" s="157" t="s">
        <v>177</v>
      </c>
      <c r="B70" s="158" t="s">
        <v>221</v>
      </c>
      <c r="C70" s="31" t="s">
        <v>168</v>
      </c>
    </row>
    <row r="71" spans="1:3" ht="15">
      <c r="A71" s="157" t="s">
        <v>179</v>
      </c>
      <c r="B71" s="158" t="s">
        <v>222</v>
      </c>
      <c r="C71" s="31" t="s">
        <v>165</v>
      </c>
    </row>
    <row r="72" spans="1:3" ht="15">
      <c r="A72" s="157" t="s">
        <v>223</v>
      </c>
      <c r="B72" s="158" t="s">
        <v>224</v>
      </c>
      <c r="C72" s="31" t="s">
        <v>165</v>
      </c>
    </row>
    <row r="73" spans="1:3" ht="15">
      <c r="A73" s="157" t="s">
        <v>225</v>
      </c>
      <c r="B73" s="158" t="s">
        <v>226</v>
      </c>
      <c r="C73" s="31" t="s">
        <v>168</v>
      </c>
    </row>
    <row r="74" spans="1:3" ht="15">
      <c r="A74" s="157">
        <v>4</v>
      </c>
      <c r="B74" s="169" t="s">
        <v>200</v>
      </c>
      <c r="C74" s="170"/>
    </row>
    <row r="75" spans="1:3" ht="15">
      <c r="A75" s="157" t="s">
        <v>10</v>
      </c>
      <c r="B75" s="158" t="s">
        <v>227</v>
      </c>
      <c r="C75" s="31" t="s">
        <v>165</v>
      </c>
    </row>
    <row r="76" spans="1:3" ht="30.75">
      <c r="A76" s="157" t="s">
        <v>11</v>
      </c>
      <c r="B76" s="158" t="s">
        <v>228</v>
      </c>
      <c r="C76" s="31" t="s">
        <v>168</v>
      </c>
    </row>
    <row r="77" spans="1:3" ht="15.75" thickBot="1">
      <c r="A77" s="161" t="s">
        <v>12</v>
      </c>
      <c r="B77" s="162" t="s">
        <v>229</v>
      </c>
      <c r="C77" s="33" t="s">
        <v>168</v>
      </c>
    </row>
    <row r="78" spans="1:3" ht="15.75" thickBot="1">
      <c r="A78" s="161" t="s">
        <v>72</v>
      </c>
      <c r="B78" s="162" t="s">
        <v>230</v>
      </c>
      <c r="C78" s="33" t="s">
        <v>168</v>
      </c>
    </row>
  </sheetData>
  <sheetProtection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="80" zoomScaleNormal="80" zoomScalePageLayoutView="0" workbookViewId="0" topLeftCell="A76">
      <selection activeCell="B83" sqref="B83"/>
    </sheetView>
  </sheetViews>
  <sheetFormatPr defaultColWidth="9.00390625" defaultRowHeight="15.75"/>
  <cols>
    <col min="1" max="1" width="7.00390625" style="1" customWidth="1"/>
    <col min="2" max="2" width="51.75390625" style="1" customWidth="1"/>
    <col min="3" max="5" width="12.75390625" style="1" customWidth="1"/>
  </cols>
  <sheetData>
    <row r="1" ht="15">
      <c r="E1" s="4"/>
    </row>
    <row r="2" ht="15">
      <c r="E2" s="4" t="s">
        <v>416</v>
      </c>
    </row>
    <row r="3" ht="15">
      <c r="E3" s="4" t="s">
        <v>293</v>
      </c>
    </row>
    <row r="4" ht="15">
      <c r="E4" s="4" t="s">
        <v>323</v>
      </c>
    </row>
    <row r="5" ht="15">
      <c r="E5" s="4"/>
    </row>
    <row r="6" spans="1:5" ht="33" customHeight="1">
      <c r="A6" s="622" t="s">
        <v>370</v>
      </c>
      <c r="B6" s="622"/>
      <c r="C6" s="622"/>
      <c r="D6" s="622"/>
      <c r="E6" s="622"/>
    </row>
    <row r="7" spans="1:5" ht="33" customHeight="1">
      <c r="A7" s="307"/>
      <c r="B7" s="307"/>
      <c r="C7" s="307"/>
      <c r="D7" s="307"/>
      <c r="E7" s="307"/>
    </row>
    <row r="8" ht="15">
      <c r="E8" s="4" t="s">
        <v>294</v>
      </c>
    </row>
    <row r="9" ht="15">
      <c r="E9" s="4" t="s">
        <v>295</v>
      </c>
    </row>
    <row r="10" ht="15">
      <c r="E10" s="4"/>
    </row>
    <row r="11" ht="15">
      <c r="E11" s="250" t="s">
        <v>296</v>
      </c>
    </row>
    <row r="12" ht="15">
      <c r="E12" s="4" t="s">
        <v>297</v>
      </c>
    </row>
    <row r="13" ht="15">
      <c r="E13" s="4" t="s">
        <v>298</v>
      </c>
    </row>
    <row r="14" ht="15">
      <c r="E14" s="4"/>
    </row>
    <row r="15" ht="15.75" thickBot="1">
      <c r="E15" s="4" t="s">
        <v>89</v>
      </c>
    </row>
    <row r="16" spans="1:6" ht="15">
      <c r="A16" s="623" t="s">
        <v>0</v>
      </c>
      <c r="B16" s="625" t="s">
        <v>60</v>
      </c>
      <c r="C16" s="253" t="s">
        <v>313</v>
      </c>
      <c r="D16" s="253" t="s">
        <v>314</v>
      </c>
      <c r="E16" s="248" t="s">
        <v>315</v>
      </c>
      <c r="F16" s="38"/>
    </row>
    <row r="17" spans="1:6" ht="15">
      <c r="A17" s="624"/>
      <c r="B17" s="626"/>
      <c r="C17" s="626" t="s">
        <v>61</v>
      </c>
      <c r="D17" s="626" t="s">
        <v>61</v>
      </c>
      <c r="E17" s="627" t="s">
        <v>61</v>
      </c>
      <c r="F17" s="38"/>
    </row>
    <row r="18" spans="1:6" ht="15">
      <c r="A18" s="624"/>
      <c r="B18" s="626"/>
      <c r="C18" s="626"/>
      <c r="D18" s="626"/>
      <c r="E18" s="627"/>
      <c r="F18" s="38"/>
    </row>
    <row r="19" spans="1:6" s="53" customFormat="1" ht="15.75" thickBot="1">
      <c r="A19" s="254">
        <v>1</v>
      </c>
      <c r="B19" s="183">
        <v>2</v>
      </c>
      <c r="C19" s="183">
        <v>3</v>
      </c>
      <c r="D19" s="183">
        <v>4</v>
      </c>
      <c r="E19" s="255">
        <v>5</v>
      </c>
      <c r="F19" s="52"/>
    </row>
    <row r="20" spans="1:6" s="53" customFormat="1" ht="15">
      <c r="A20" s="140" t="s">
        <v>44</v>
      </c>
      <c r="B20" s="185" t="s">
        <v>62</v>
      </c>
      <c r="C20" s="58"/>
      <c r="D20" s="58"/>
      <c r="E20" s="59"/>
      <c r="F20" s="52"/>
    </row>
    <row r="21" spans="1:6" s="53" customFormat="1" ht="15">
      <c r="A21" s="65"/>
      <c r="B21" s="178" t="s">
        <v>71</v>
      </c>
      <c r="C21" s="63"/>
      <c r="D21" s="63"/>
      <c r="E21" s="64"/>
      <c r="F21" s="52"/>
    </row>
    <row r="22" spans="1:6" s="53" customFormat="1" ht="30.75">
      <c r="A22" s="65" t="s">
        <v>3</v>
      </c>
      <c r="B22" s="178" t="s">
        <v>346</v>
      </c>
      <c r="C22" s="63"/>
      <c r="D22" s="63"/>
      <c r="E22" s="64"/>
      <c r="F22" s="52"/>
    </row>
    <row r="23" spans="1:6" s="53" customFormat="1" ht="15.75" thickBot="1">
      <c r="A23" s="70" t="s">
        <v>4</v>
      </c>
      <c r="B23" s="186" t="s">
        <v>260</v>
      </c>
      <c r="C23" s="78"/>
      <c r="D23" s="78"/>
      <c r="E23" s="79"/>
      <c r="F23" s="52"/>
    </row>
    <row r="24" spans="1:6" s="53" customFormat="1" ht="15">
      <c r="A24" s="141" t="s">
        <v>37</v>
      </c>
      <c r="B24" s="184" t="s">
        <v>236</v>
      </c>
      <c r="C24" s="124"/>
      <c r="D24" s="124"/>
      <c r="E24" s="125"/>
      <c r="F24" s="52"/>
    </row>
    <row r="25" spans="1:6" s="53" customFormat="1" ht="15">
      <c r="A25" s="60" t="s">
        <v>2</v>
      </c>
      <c r="B25" s="176" t="s">
        <v>63</v>
      </c>
      <c r="C25" s="63"/>
      <c r="D25" s="63"/>
      <c r="E25" s="64"/>
      <c r="F25" s="52"/>
    </row>
    <row r="26" spans="1:6" s="53" customFormat="1" ht="15">
      <c r="A26" s="65"/>
      <c r="B26" s="178" t="s">
        <v>71</v>
      </c>
      <c r="C26" s="68"/>
      <c r="D26" s="68"/>
      <c r="E26" s="69"/>
      <c r="F26" s="52"/>
    </row>
    <row r="27" spans="1:6" s="53" customFormat="1" ht="15">
      <c r="A27" s="65" t="s">
        <v>3</v>
      </c>
      <c r="B27" s="178" t="s">
        <v>257</v>
      </c>
      <c r="C27" s="68"/>
      <c r="D27" s="68"/>
      <c r="E27" s="69"/>
      <c r="F27" s="52"/>
    </row>
    <row r="28" spans="1:6" s="53" customFormat="1" ht="15">
      <c r="A28" s="65" t="s">
        <v>4</v>
      </c>
      <c r="B28" s="178" t="s">
        <v>258</v>
      </c>
      <c r="C28" s="68"/>
      <c r="D28" s="68"/>
      <c r="E28" s="69"/>
      <c r="F28" s="52"/>
    </row>
    <row r="29" spans="1:6" s="53" customFormat="1" ht="15">
      <c r="A29" s="65" t="s">
        <v>15</v>
      </c>
      <c r="B29" s="178" t="s">
        <v>259</v>
      </c>
      <c r="C29" s="68"/>
      <c r="D29" s="68"/>
      <c r="E29" s="69"/>
      <c r="F29" s="52"/>
    </row>
    <row r="30" spans="1:6" s="53" customFormat="1" ht="15">
      <c r="A30" s="60" t="s">
        <v>5</v>
      </c>
      <c r="B30" s="176" t="s">
        <v>64</v>
      </c>
      <c r="C30" s="63"/>
      <c r="D30" s="63"/>
      <c r="E30" s="64"/>
      <c r="F30" s="52"/>
    </row>
    <row r="31" spans="1:6" s="53" customFormat="1" ht="15">
      <c r="A31" s="60" t="s">
        <v>65</v>
      </c>
      <c r="B31" s="176" t="s">
        <v>66</v>
      </c>
      <c r="C31" s="63"/>
      <c r="D31" s="63"/>
      <c r="E31" s="64"/>
      <c r="F31" s="52"/>
    </row>
    <row r="32" spans="1:6" s="53" customFormat="1" ht="15">
      <c r="A32" s="60" t="s">
        <v>67</v>
      </c>
      <c r="B32" s="176" t="s">
        <v>76</v>
      </c>
      <c r="C32" s="63"/>
      <c r="D32" s="63"/>
      <c r="E32" s="64"/>
      <c r="F32" s="52"/>
    </row>
    <row r="33" spans="1:6" s="53" customFormat="1" ht="15">
      <c r="A33" s="60" t="s">
        <v>75</v>
      </c>
      <c r="B33" s="176" t="s">
        <v>68</v>
      </c>
      <c r="C33" s="63"/>
      <c r="D33" s="63"/>
      <c r="E33" s="64"/>
      <c r="F33" s="52"/>
    </row>
    <row r="34" spans="1:6" s="53" customFormat="1" ht="15">
      <c r="A34" s="65"/>
      <c r="B34" s="178" t="s">
        <v>71</v>
      </c>
      <c r="C34" s="68"/>
      <c r="D34" s="68"/>
      <c r="E34" s="69"/>
      <c r="F34" s="52"/>
    </row>
    <row r="35" spans="1:6" s="53" customFormat="1" ht="15">
      <c r="A35" s="65" t="s">
        <v>13</v>
      </c>
      <c r="B35" s="178" t="s">
        <v>70</v>
      </c>
      <c r="C35" s="68"/>
      <c r="D35" s="68"/>
      <c r="E35" s="69"/>
      <c r="F35" s="52"/>
    </row>
    <row r="36" spans="1:6" s="53" customFormat="1" ht="15">
      <c r="A36" s="65" t="s">
        <v>77</v>
      </c>
      <c r="B36" s="178" t="s">
        <v>237</v>
      </c>
      <c r="C36" s="68"/>
      <c r="D36" s="68"/>
      <c r="E36" s="69"/>
      <c r="F36" s="52"/>
    </row>
    <row r="37" spans="1:6" s="53" customFormat="1" ht="15.75" thickBot="1">
      <c r="A37" s="70" t="s">
        <v>194</v>
      </c>
      <c r="B37" s="186" t="s">
        <v>238</v>
      </c>
      <c r="C37" s="73"/>
      <c r="D37" s="73"/>
      <c r="E37" s="74"/>
      <c r="F37" s="52"/>
    </row>
    <row r="38" spans="1:6" s="53" customFormat="1" ht="15.75" thickBot="1">
      <c r="A38" s="172" t="s">
        <v>38</v>
      </c>
      <c r="B38" s="197" t="s">
        <v>239</v>
      </c>
      <c r="C38" s="179"/>
      <c r="D38" s="179"/>
      <c r="E38" s="180"/>
      <c r="F38" s="52"/>
    </row>
    <row r="39" spans="1:6" s="53" customFormat="1" ht="15">
      <c r="A39" s="140" t="s">
        <v>78</v>
      </c>
      <c r="B39" s="185" t="s">
        <v>79</v>
      </c>
      <c r="C39" s="58"/>
      <c r="D39" s="58"/>
      <c r="E39" s="59"/>
      <c r="F39" s="52"/>
    </row>
    <row r="40" spans="1:6" s="53" customFormat="1" ht="15">
      <c r="A40" s="65" t="s">
        <v>2</v>
      </c>
      <c r="B40" s="178" t="s">
        <v>80</v>
      </c>
      <c r="C40" s="68"/>
      <c r="D40" s="68"/>
      <c r="E40" s="69"/>
      <c r="F40" s="52"/>
    </row>
    <row r="41" spans="1:6" s="53" customFormat="1" ht="15">
      <c r="A41" s="65"/>
      <c r="B41" s="178" t="s">
        <v>69</v>
      </c>
      <c r="C41" s="68"/>
      <c r="D41" s="68"/>
      <c r="E41" s="69"/>
      <c r="F41" s="52"/>
    </row>
    <row r="42" spans="1:6" s="53" customFormat="1" ht="30.75">
      <c r="A42" s="65" t="s">
        <v>3</v>
      </c>
      <c r="B42" s="178" t="s">
        <v>243</v>
      </c>
      <c r="C42" s="68"/>
      <c r="D42" s="68"/>
      <c r="E42" s="69"/>
      <c r="F42" s="52"/>
    </row>
    <row r="43" spans="1:6" s="53" customFormat="1" ht="15">
      <c r="A43" s="65" t="s">
        <v>4</v>
      </c>
      <c r="B43" s="182" t="s">
        <v>244</v>
      </c>
      <c r="C43" s="68"/>
      <c r="D43" s="68"/>
      <c r="E43" s="69"/>
      <c r="F43" s="52"/>
    </row>
    <row r="44" spans="1:6" s="53" customFormat="1" ht="15">
      <c r="A44" s="65" t="s">
        <v>5</v>
      </c>
      <c r="B44" s="178" t="s">
        <v>81</v>
      </c>
      <c r="C44" s="68"/>
      <c r="D44" s="68"/>
      <c r="E44" s="69"/>
      <c r="F44" s="52"/>
    </row>
    <row r="45" spans="1:6" s="53" customFormat="1" ht="15">
      <c r="A45" s="65"/>
      <c r="B45" s="178" t="s">
        <v>69</v>
      </c>
      <c r="C45" s="68"/>
      <c r="D45" s="68"/>
      <c r="E45" s="69"/>
      <c r="F45" s="52"/>
    </row>
    <row r="46" spans="1:6" s="53" customFormat="1" ht="15.75" thickBot="1">
      <c r="A46" s="70" t="s">
        <v>6</v>
      </c>
      <c r="B46" s="186" t="s">
        <v>245</v>
      </c>
      <c r="C46" s="73"/>
      <c r="D46" s="73"/>
      <c r="E46" s="74"/>
      <c r="F46" s="52"/>
    </row>
    <row r="47" spans="1:6" s="53" customFormat="1" ht="15.75" thickBot="1">
      <c r="A47" s="139" t="s">
        <v>82</v>
      </c>
      <c r="B47" s="187" t="s">
        <v>83</v>
      </c>
      <c r="C47" s="55"/>
      <c r="D47" s="55"/>
      <c r="E47" s="56"/>
      <c r="F47" s="52"/>
    </row>
    <row r="48" spans="1:6" s="53" customFormat="1" ht="15.75" thickBot="1">
      <c r="A48" s="139" t="s">
        <v>84</v>
      </c>
      <c r="B48" s="187" t="s">
        <v>85</v>
      </c>
      <c r="C48" s="55"/>
      <c r="D48" s="55"/>
      <c r="E48" s="56"/>
      <c r="F48" s="52"/>
    </row>
    <row r="49" spans="1:6" s="53" customFormat="1" ht="15.75" thickBot="1">
      <c r="A49" s="139" t="s">
        <v>86</v>
      </c>
      <c r="B49" s="187" t="s">
        <v>87</v>
      </c>
      <c r="C49" s="55"/>
      <c r="D49" s="55"/>
      <c r="E49" s="56"/>
      <c r="F49" s="52"/>
    </row>
    <row r="50" spans="1:6" s="53" customFormat="1" ht="15">
      <c r="A50" s="140" t="s">
        <v>88</v>
      </c>
      <c r="B50" s="185" t="s">
        <v>255</v>
      </c>
      <c r="C50" s="58"/>
      <c r="D50" s="58"/>
      <c r="E50" s="59"/>
      <c r="F50" s="52"/>
    </row>
    <row r="51" spans="1:6" s="53" customFormat="1" ht="15">
      <c r="A51" s="65"/>
      <c r="B51" s="178" t="s">
        <v>71</v>
      </c>
      <c r="C51" s="68"/>
      <c r="D51" s="68"/>
      <c r="E51" s="69"/>
      <c r="F51" s="52"/>
    </row>
    <row r="52" spans="1:6" s="53" customFormat="1" ht="15">
      <c r="A52" s="65" t="s">
        <v>2</v>
      </c>
      <c r="B52" s="178" t="s">
        <v>246</v>
      </c>
      <c r="C52" s="68"/>
      <c r="D52" s="68"/>
      <c r="E52" s="69"/>
      <c r="F52" s="52"/>
    </row>
    <row r="53" spans="1:5" s="53" customFormat="1" ht="15">
      <c r="A53" s="181" t="s">
        <v>5</v>
      </c>
      <c r="B53" s="178" t="s">
        <v>247</v>
      </c>
      <c r="C53" s="68"/>
      <c r="D53" s="68"/>
      <c r="E53" s="69"/>
    </row>
    <row r="54" spans="1:5" s="53" customFormat="1" ht="15">
      <c r="A54" s="65" t="s">
        <v>65</v>
      </c>
      <c r="B54" s="178" t="s">
        <v>248</v>
      </c>
      <c r="C54" s="68"/>
      <c r="D54" s="68"/>
      <c r="E54" s="69"/>
    </row>
    <row r="55" spans="1:5" s="53" customFormat="1" ht="15.75" thickBot="1">
      <c r="A55" s="70" t="s">
        <v>67</v>
      </c>
      <c r="B55" s="186" t="s">
        <v>249</v>
      </c>
      <c r="C55" s="78"/>
      <c r="D55" s="78"/>
      <c r="E55" s="79"/>
    </row>
    <row r="56" spans="1:6" s="53" customFormat="1" ht="15">
      <c r="A56" s="140" t="s">
        <v>140</v>
      </c>
      <c r="B56" s="185" t="s">
        <v>253</v>
      </c>
      <c r="C56" s="58"/>
      <c r="D56" s="58"/>
      <c r="E56" s="59"/>
      <c r="F56" s="52"/>
    </row>
    <row r="57" spans="1:6" s="99" customFormat="1" ht="15">
      <c r="A57" s="65" t="s">
        <v>2</v>
      </c>
      <c r="B57" s="177" t="s">
        <v>231</v>
      </c>
      <c r="C57" s="68"/>
      <c r="D57" s="68"/>
      <c r="E57" s="69"/>
      <c r="F57" s="175"/>
    </row>
    <row r="58" spans="1:6" s="99" customFormat="1" ht="15">
      <c r="A58" s="65" t="s">
        <v>5</v>
      </c>
      <c r="B58" s="178" t="s">
        <v>232</v>
      </c>
      <c r="C58" s="68"/>
      <c r="D58" s="68"/>
      <c r="E58" s="69"/>
      <c r="F58" s="175"/>
    </row>
    <row r="59" spans="1:6" s="99" customFormat="1" ht="15.75" thickBot="1">
      <c r="A59" s="70"/>
      <c r="B59" s="186" t="s">
        <v>233</v>
      </c>
      <c r="C59" s="73"/>
      <c r="D59" s="73"/>
      <c r="E59" s="74"/>
      <c r="F59" s="175"/>
    </row>
    <row r="60" spans="1:6" s="53" customFormat="1" ht="15">
      <c r="A60" s="140" t="s">
        <v>93</v>
      </c>
      <c r="B60" s="185" t="s">
        <v>254</v>
      </c>
      <c r="C60" s="58"/>
      <c r="D60" s="58"/>
      <c r="E60" s="59"/>
      <c r="F60" s="52"/>
    </row>
    <row r="61" spans="1:6" s="99" customFormat="1" ht="15">
      <c r="A61" s="65" t="s">
        <v>2</v>
      </c>
      <c r="B61" s="177" t="s">
        <v>234</v>
      </c>
      <c r="C61" s="68"/>
      <c r="D61" s="68"/>
      <c r="E61" s="69"/>
      <c r="F61" s="175"/>
    </row>
    <row r="62" spans="1:6" s="99" customFormat="1" ht="15">
      <c r="A62" s="65" t="s">
        <v>5</v>
      </c>
      <c r="B62" s="178" t="s">
        <v>235</v>
      </c>
      <c r="C62" s="68"/>
      <c r="D62" s="68"/>
      <c r="E62" s="69"/>
      <c r="F62" s="175"/>
    </row>
    <row r="63" spans="1:6" s="99" customFormat="1" ht="15.75" thickBot="1">
      <c r="A63" s="70"/>
      <c r="B63" s="186" t="s">
        <v>233</v>
      </c>
      <c r="C63" s="73"/>
      <c r="D63" s="73"/>
      <c r="E63" s="74"/>
      <c r="F63" s="175"/>
    </row>
    <row r="64" spans="1:5" s="53" customFormat="1" ht="15">
      <c r="A64" s="140" t="s">
        <v>96</v>
      </c>
      <c r="B64" s="185" t="s">
        <v>94</v>
      </c>
      <c r="C64" s="58"/>
      <c r="D64" s="58"/>
      <c r="E64" s="59"/>
    </row>
    <row r="65" spans="1:5" s="53" customFormat="1" ht="15">
      <c r="A65" s="60"/>
      <c r="B65" s="178" t="s">
        <v>95</v>
      </c>
      <c r="C65" s="68"/>
      <c r="D65" s="68"/>
      <c r="E65" s="69"/>
    </row>
    <row r="66" spans="1:5" s="53" customFormat="1" ht="15">
      <c r="A66" s="65" t="s">
        <v>2</v>
      </c>
      <c r="B66" s="178" t="s">
        <v>250</v>
      </c>
      <c r="C66" s="68"/>
      <c r="D66" s="68"/>
      <c r="E66" s="69"/>
    </row>
    <row r="67" spans="1:5" s="53" customFormat="1" ht="15">
      <c r="A67" s="65" t="s">
        <v>3</v>
      </c>
      <c r="B67" s="178" t="s">
        <v>103</v>
      </c>
      <c r="C67" s="63"/>
      <c r="D67" s="63"/>
      <c r="E67" s="64"/>
    </row>
    <row r="68" spans="1:5" s="53" customFormat="1" ht="15.75" thickBot="1">
      <c r="A68" s="70" t="s">
        <v>5</v>
      </c>
      <c r="B68" s="186" t="s">
        <v>251</v>
      </c>
      <c r="C68" s="78"/>
      <c r="D68" s="78"/>
      <c r="E68" s="79"/>
    </row>
    <row r="69" spans="1:5" s="53" customFormat="1" ht="15">
      <c r="A69" s="140" t="s">
        <v>98</v>
      </c>
      <c r="B69" s="185" t="s">
        <v>97</v>
      </c>
      <c r="C69" s="81"/>
      <c r="D69" s="81"/>
      <c r="E69" s="82"/>
    </row>
    <row r="70" spans="1:5" s="53" customFormat="1" ht="15">
      <c r="A70" s="60"/>
      <c r="B70" s="178" t="s">
        <v>143</v>
      </c>
      <c r="C70" s="68"/>
      <c r="D70" s="68"/>
      <c r="E70" s="69"/>
    </row>
    <row r="71" spans="1:5" s="53" customFormat="1" ht="15">
      <c r="A71" s="65" t="s">
        <v>2</v>
      </c>
      <c r="B71" s="178" t="s">
        <v>252</v>
      </c>
      <c r="C71" s="63"/>
      <c r="D71" s="63"/>
      <c r="E71" s="64"/>
    </row>
    <row r="72" spans="1:5" s="53" customFormat="1" ht="15">
      <c r="A72" s="65" t="s">
        <v>3</v>
      </c>
      <c r="B72" s="178" t="s">
        <v>103</v>
      </c>
      <c r="C72" s="63"/>
      <c r="D72" s="63"/>
      <c r="E72" s="64"/>
    </row>
    <row r="73" spans="1:5" s="53" customFormat="1" ht="15.75" thickBot="1">
      <c r="A73" s="70" t="s">
        <v>5</v>
      </c>
      <c r="B73" s="186" t="s">
        <v>251</v>
      </c>
      <c r="C73" s="78"/>
      <c r="D73" s="78"/>
      <c r="E73" s="79"/>
    </row>
    <row r="74" spans="1:5" s="53" customFormat="1" ht="15.75" thickBot="1">
      <c r="A74" s="171" t="s">
        <v>99</v>
      </c>
      <c r="B74" s="196" t="s">
        <v>142</v>
      </c>
      <c r="C74" s="173"/>
      <c r="D74" s="173"/>
      <c r="E74" s="174"/>
    </row>
    <row r="75" spans="1:5" s="53" customFormat="1" ht="15">
      <c r="A75" s="140" t="s">
        <v>100</v>
      </c>
      <c r="B75" s="185" t="s">
        <v>261</v>
      </c>
      <c r="C75" s="58"/>
      <c r="D75" s="58"/>
      <c r="E75" s="59"/>
    </row>
    <row r="76" spans="1:5" s="53" customFormat="1" ht="15">
      <c r="A76" s="65" t="s">
        <v>2</v>
      </c>
      <c r="B76" s="178" t="s">
        <v>262</v>
      </c>
      <c r="C76" s="68"/>
      <c r="D76" s="68"/>
      <c r="E76" s="69"/>
    </row>
    <row r="77" spans="1:5" s="53" customFormat="1" ht="15.75" thickBot="1">
      <c r="A77" s="70" t="s">
        <v>5</v>
      </c>
      <c r="B77" s="186" t="s">
        <v>263</v>
      </c>
      <c r="C77" s="73"/>
      <c r="D77" s="73"/>
      <c r="E77" s="74"/>
    </row>
    <row r="78" spans="1:5" s="53" customFormat="1" ht="15.75" thickBot="1">
      <c r="A78" s="139" t="s">
        <v>240</v>
      </c>
      <c r="B78" s="187" t="s">
        <v>266</v>
      </c>
      <c r="C78" s="84"/>
      <c r="D78" s="84"/>
      <c r="E78" s="85"/>
    </row>
    <row r="79" spans="1:5" s="53" customFormat="1" ht="15">
      <c r="A79" s="141" t="s">
        <v>241</v>
      </c>
      <c r="B79" s="184" t="s">
        <v>141</v>
      </c>
      <c r="C79" s="124"/>
      <c r="D79" s="124"/>
      <c r="E79" s="125"/>
    </row>
    <row r="80" spans="1:5" s="53" customFormat="1" ht="15.75" thickBot="1">
      <c r="A80" s="189"/>
      <c r="B80" s="190" t="s">
        <v>103</v>
      </c>
      <c r="C80" s="188"/>
      <c r="D80" s="188"/>
      <c r="E80" s="191"/>
    </row>
    <row r="81" spans="1:5" s="53" customFormat="1" ht="47.25" thickBot="1">
      <c r="A81" s="139" t="s">
        <v>241</v>
      </c>
      <c r="B81" s="75" t="s">
        <v>538</v>
      </c>
      <c r="C81" s="84"/>
      <c r="D81" s="84"/>
      <c r="E81" s="85"/>
    </row>
    <row r="82" spans="1:5" s="53" customFormat="1" ht="46.5">
      <c r="A82" s="140" t="s">
        <v>242</v>
      </c>
      <c r="B82" s="118" t="s">
        <v>539</v>
      </c>
      <c r="C82" s="81"/>
      <c r="D82" s="81"/>
      <c r="E82" s="82"/>
    </row>
    <row r="83" spans="1:5" s="53" customFormat="1" ht="31.5" thickBot="1">
      <c r="A83" s="91"/>
      <c r="B83" s="256" t="s">
        <v>256</v>
      </c>
      <c r="C83" s="78"/>
      <c r="D83" s="78"/>
      <c r="E83" s="79"/>
    </row>
    <row r="84" spans="1:5" s="53" customFormat="1" ht="15.75" thickBot="1">
      <c r="A84" s="283"/>
      <c r="B84" s="284"/>
      <c r="C84" s="285"/>
      <c r="D84" s="285"/>
      <c r="E84" s="286"/>
    </row>
    <row r="85" spans="1:5" s="53" customFormat="1" ht="15">
      <c r="A85" s="287"/>
      <c r="B85" s="185" t="s">
        <v>101</v>
      </c>
      <c r="C85" s="81"/>
      <c r="D85" s="81"/>
      <c r="E85" s="82"/>
    </row>
    <row r="86" spans="1:5" s="53" customFormat="1" ht="15">
      <c r="A86" s="65" t="s">
        <v>2</v>
      </c>
      <c r="B86" s="178" t="s">
        <v>102</v>
      </c>
      <c r="C86" s="89"/>
      <c r="D86" s="89"/>
      <c r="E86" s="90"/>
    </row>
    <row r="87" spans="1:5" s="53" customFormat="1" ht="15">
      <c r="A87" s="65" t="s">
        <v>5</v>
      </c>
      <c r="B87" s="178" t="s">
        <v>104</v>
      </c>
      <c r="C87" s="89"/>
      <c r="D87" s="89"/>
      <c r="E87" s="90"/>
    </row>
    <row r="88" spans="1:5" s="53" customFormat="1" ht="15.75" thickBot="1">
      <c r="A88" s="70" t="s">
        <v>65</v>
      </c>
      <c r="B88" s="186" t="s">
        <v>339</v>
      </c>
      <c r="C88" s="93"/>
      <c r="D88" s="93"/>
      <c r="E88" s="94"/>
    </row>
    <row r="90" ht="15">
      <c r="A90" s="1" t="s">
        <v>105</v>
      </c>
    </row>
  </sheetData>
  <sheetProtection/>
  <mergeCells count="6">
    <mergeCell ref="A6:E6"/>
    <mergeCell ref="A16:A18"/>
    <mergeCell ref="B16:B18"/>
    <mergeCell ref="C17:C18"/>
    <mergeCell ref="D17:D18"/>
    <mergeCell ref="E17:E18"/>
  </mergeCells>
  <printOptions/>
  <pageMargins left="0.7" right="0.7" top="0.75" bottom="0.75" header="0.3" footer="0.3"/>
  <pageSetup fitToHeight="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Шелковников Владимир Анатольевич</cp:lastModifiedBy>
  <cp:lastPrinted>2016-08-01T06:02:26Z</cp:lastPrinted>
  <dcterms:created xsi:type="dcterms:W3CDTF">2009-07-27T10:10:26Z</dcterms:created>
  <dcterms:modified xsi:type="dcterms:W3CDTF">2016-08-05T06:45:51Z</dcterms:modified>
  <cp:category/>
  <cp:version/>
  <cp:contentType/>
  <cp:contentStatus/>
</cp:coreProperties>
</file>