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tabRatio="875" activeTab="10"/>
  </bookViews>
  <sheets>
    <sheet name="прил 1.1. без ндс" sheetId="1" r:id="rId1"/>
    <sheet name="прил 1.2.(2016)" sheetId="2" r:id="rId2"/>
    <sheet name="прил 1.2.(2017)" sheetId="3" r:id="rId3"/>
    <sheet name="прил 1.2.(2018)" sheetId="4" r:id="rId4"/>
    <sheet name="прил 1.2.(2019)" sheetId="5" r:id="rId5"/>
    <sheet name="прил 1.3." sheetId="6" r:id="rId6"/>
    <sheet name="прил 1.4." sheetId="7" r:id="rId7"/>
    <sheet name="приложение 2.1" sheetId="8" r:id="rId8"/>
    <sheet name="прил 2.2." sheetId="9" r:id="rId9"/>
    <sheet name="прил 3.1." sheetId="10" r:id="rId10"/>
    <sheet name="прил 3.2. " sheetId="11" r:id="rId11"/>
    <sheet name="РЕК КТП-1" sheetId="12" r:id="rId12"/>
    <sheet name="РЕК Левобережная" sheetId="13" r:id="rId13"/>
    <sheet name="РЕК Дивизионная " sheetId="14" r:id="rId14"/>
    <sheet name="РЕК БМДК" sheetId="15" r:id="rId15"/>
    <sheet name="приложение 4.1" sheetId="16" r:id="rId16"/>
    <sheet name="приложение 4.2" sheetId="17" r:id="rId17"/>
    <sheet name="приложение 4.3" sheetId="18" r:id="rId18"/>
  </sheets>
  <externalReferences>
    <externalReference r:id="rId21"/>
  </externalReferences>
  <definedNames>
    <definedName name="_xlnm.Print_Titles" localSheetId="15">'приложение 4.1'!$17:$19</definedName>
    <definedName name="_xlnm.Print_Titles" localSheetId="17">'приложение 4.3'!$18:$18</definedName>
    <definedName name="_xlnm.Print_Area" localSheetId="0">'прил 1.1. без ндс'!$A$1:$HG$57</definedName>
    <definedName name="_xlnm.Print_Area" localSheetId="1">'прил 1.2.(2016)'!$A$1:$IH$60</definedName>
    <definedName name="_xlnm.Print_Area" localSheetId="2">'прил 1.2.(2017)'!$A$1:$IH$49</definedName>
    <definedName name="_xlnm.Print_Area" localSheetId="4">'прил 1.2.(2019)'!$A$1:$GG$47</definedName>
    <definedName name="_xlnm.Print_Area" localSheetId="5">'прил 1.3.'!$A$1:$GN$49</definedName>
    <definedName name="_xlnm.Print_Area" localSheetId="8">'прил 2.2.'!$A$1:$IP$48</definedName>
    <definedName name="_xlnm.Print_Area" localSheetId="9">'прил 3.1.'!$A$1:$DD$349</definedName>
    <definedName name="_xlnm.Print_Area" localSheetId="10">'прил 3.2. '!$A$1:$BE$127</definedName>
    <definedName name="_xlnm.Print_Area" localSheetId="7">'приложение 2.1'!$A$1:$N$66</definedName>
    <definedName name="_xlnm.Print_Area" localSheetId="16">'приложение 4.2'!$A$1:$G$51</definedName>
    <definedName name="_xlnm.Print_Area" localSheetId="14">'РЕК БМДК'!$A$1:$V$88</definedName>
    <definedName name="_xlnm.Print_Area" localSheetId="13">'РЕК Дивизионная '!$A$1:$V$88</definedName>
    <definedName name="_xlnm.Print_Area" localSheetId="11">'РЕК КТП-1'!$A$1:$V$88</definedName>
    <definedName name="_xlnm.Print_Area" localSheetId="12">'РЕК Левобережная'!$A$1:$V$88</definedName>
  </definedNames>
  <calcPr fullCalcOnLoad="1"/>
</workbook>
</file>

<file path=xl/sharedStrings.xml><?xml version="1.0" encoding="utf-8"?>
<sst xmlns="http://schemas.openxmlformats.org/spreadsheetml/2006/main" count="2776" uniqueCount="752">
  <si>
    <t>Завершение строительства</t>
  </si>
  <si>
    <t>Испытания и ввод в эксплуатацию</t>
  </si>
  <si>
    <t>Комплексное опробование оборудования</t>
  </si>
  <si>
    <t>Оформление (подписание) актов об осуществлении технологического присоединения к электрическим сетям</t>
  </si>
  <si>
    <t>Получение разрешения на ввод объекта в эксплуатацию</t>
  </si>
  <si>
    <t>Строительство КЛ-6 кВ ф.4 ПС "Районная" выход  на РП-18</t>
  </si>
  <si>
    <t>Реконструкция ПС 35/6 кВ "Левобережная"</t>
  </si>
  <si>
    <t>06.06.</t>
  </si>
  <si>
    <t>Реконструкция  ПС 35/6 кВ "КТП-1"</t>
  </si>
  <si>
    <t>Получение положительного заключения государственной экспертизы на проектную документацию</t>
  </si>
  <si>
    <t>2,9 км</t>
  </si>
  <si>
    <t>12,4 км</t>
  </si>
  <si>
    <t>12,9 км</t>
  </si>
  <si>
    <t>12,4км/8 МВА</t>
  </si>
  <si>
    <t>12,9км/4,6 МВА</t>
  </si>
  <si>
    <t>0,63 МВА /3,9 км</t>
  </si>
  <si>
    <t>0,63 МВА/1,83 км</t>
  </si>
  <si>
    <t>0,63 МВА/1,96 км</t>
  </si>
  <si>
    <t>18,756 км/1,89 МВА</t>
  </si>
  <si>
    <t>53,186 км / 1,89 МВА</t>
  </si>
  <si>
    <t>53,186 км/21,89 МВА</t>
  </si>
  <si>
    <t>1,96 км/0,63 МВА</t>
  </si>
  <si>
    <t>3,9 км / 0,63 МВА</t>
  </si>
  <si>
    <t>1,83 км / 0,63 МВА</t>
  </si>
  <si>
    <t>7,4МВА</t>
  </si>
  <si>
    <t>4,9 км/7,4 МВА</t>
  </si>
  <si>
    <t>12,4 км/7,4 МВА</t>
  </si>
  <si>
    <t xml:space="preserve">9,13км/7,4 МВА </t>
  </si>
  <si>
    <t xml:space="preserve">12,9 км/4,6 МВА </t>
  </si>
  <si>
    <t xml:space="preserve">20 МВА </t>
  </si>
  <si>
    <t>53,186 км/ 21,89 МВА</t>
  </si>
  <si>
    <t>Строительство ТП и ЛЭП</t>
  </si>
  <si>
    <t>Реконструкция ПС 35/6 кВ  "КТП-1"</t>
  </si>
  <si>
    <t>Реконструкция ПС 35/6 кВ  "Дивизионная"</t>
  </si>
  <si>
    <t>0,630 МВА</t>
  </si>
  <si>
    <t>ТМ</t>
  </si>
  <si>
    <t>АС-70/СИП-2</t>
  </si>
  <si>
    <t>0,53/1,3</t>
  </si>
  <si>
    <t>0,9/3</t>
  </si>
  <si>
    <t>0,26/1,7</t>
  </si>
  <si>
    <t xml:space="preserve">Строительство ВЛЗ от ПС "БВС" ф.9 </t>
  </si>
  <si>
    <t>Подготовка площадки для реконструкции подстанции</t>
  </si>
  <si>
    <t>Подготовка трасы - для ЛЭП</t>
  </si>
  <si>
    <t>Подготовка площадки строительства  трасы - для ЛЭП</t>
  </si>
  <si>
    <t>январь</t>
  </si>
  <si>
    <t>декабрь</t>
  </si>
  <si>
    <t>Утверждение проектной документации</t>
  </si>
  <si>
    <t>Получение правоустанавливающих документов для выделения земельного участка под строительство</t>
  </si>
  <si>
    <t>Объем освоения капитальных вложений  ( без  НДС)</t>
  </si>
  <si>
    <t>Сетевое строительство  и пусконаладочные работы</t>
  </si>
  <si>
    <t>Подготовка площадки для строительства распредилительного пункта</t>
  </si>
  <si>
    <t>Получение разрешения на ввод объекта в экплуатацию</t>
  </si>
  <si>
    <t>Отправление заявки на увеличение мощности в филиал ОАО "МРСК Сибири"-"Бурятэнерго"</t>
  </si>
  <si>
    <t>Заключение договора на ТП  с ОАО "МРСК Сибири"-"Бурятэнерго"</t>
  </si>
  <si>
    <t>01.04.2018.</t>
  </si>
  <si>
    <t>5.Обеспечение технологическим присоединением льготной категории заявителей до 15 кВт и заявителей с мощностью свыше 15 кВт</t>
  </si>
  <si>
    <t>Начальник ОКС                                                                           В.М.Карпенко</t>
  </si>
  <si>
    <t>Строительство КЛ-6 кВ ф.52 ГПП "Авиазавод" ввод в ТП-2013</t>
  </si>
  <si>
    <t>0,630 км</t>
  </si>
  <si>
    <t>Строительство КЛ-10 кВ от ПС "БЦС" до РП-16</t>
  </si>
  <si>
    <t>0,500 км</t>
  </si>
  <si>
    <t>2.2.1</t>
  </si>
  <si>
    <t>ААБл 3х120</t>
  </si>
  <si>
    <t>присоединение новых заявителей</t>
  </si>
  <si>
    <t>повышение надёжности электроснабжения</t>
  </si>
  <si>
    <t>Всего</t>
  </si>
  <si>
    <t>Прокладка кабельной линии</t>
  </si>
  <si>
    <t>Строительство гаража на территории базы ОАО "Улан-Удэ Энерго"</t>
  </si>
  <si>
    <t>2-й этап строительства гаража на территории базы ОАО "Улан-Удэ Энерго"</t>
  </si>
  <si>
    <t xml:space="preserve">Строительство гаража на территории базы ОАО "Улан-Удэ Энерго" </t>
  </si>
  <si>
    <t xml:space="preserve">г.Улан-Удэ, Октябрьский район, ул.Жердева </t>
  </si>
  <si>
    <t>Приложение  № 2.3</t>
  </si>
  <si>
    <t>от «___»________2010 г. №____</t>
  </si>
  <si>
    <t>Управляющий директор-первый</t>
  </si>
  <si>
    <t>«___»________ 20__ года</t>
  </si>
  <si>
    <t>Общая стоимость объекта,  руб. без НДС</t>
  </si>
  <si>
    <t>Первый  ремонт объекта, лет после постройки</t>
  </si>
  <si>
    <t xml:space="preserve">NPV , руб. </t>
  </si>
  <si>
    <t xml:space="preserve">Прочие расходы, руб. без НДС </t>
  </si>
  <si>
    <t xml:space="preserve">Срок кредита </t>
  </si>
  <si>
    <t>WACC</t>
  </si>
  <si>
    <t>Год</t>
  </si>
  <si>
    <t xml:space="preserve">Доход, руб. без НДС </t>
  </si>
  <si>
    <t>БДР, руб.</t>
  </si>
  <si>
    <t>Затраты на оплату потерь</t>
  </si>
  <si>
    <t>EBIT</t>
  </si>
  <si>
    <t>Накопленный ЧДП</t>
  </si>
  <si>
    <t>PV</t>
  </si>
  <si>
    <t>NPV (без учета продажи)</t>
  </si>
  <si>
    <t>IRR</t>
  </si>
  <si>
    <t>PP</t>
  </si>
  <si>
    <t>DPP</t>
  </si>
  <si>
    <t>Оплата за передачу электрической энергии</t>
  </si>
  <si>
    <t>1.1.</t>
  </si>
  <si>
    <t>1.1.1.</t>
  </si>
  <si>
    <t>1.1.2.</t>
  </si>
  <si>
    <t>1.1.3.</t>
  </si>
  <si>
    <t>1.1.3.1.</t>
  </si>
  <si>
    <t>1.1.3.2.</t>
  </si>
  <si>
    <t>1.1.4.</t>
  </si>
  <si>
    <t>1.2.</t>
  </si>
  <si>
    <t>1.2.1.</t>
  </si>
  <si>
    <t>1.2.2.</t>
  </si>
  <si>
    <t>1.2.3.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</si>
  <si>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</si>
  <si>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</si>
  <si>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</si>
  <si>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</si>
  <si>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</si>
  <si>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</si>
  <si>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</si>
  <si>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</si>
  <si>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</si>
  <si>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2.6.</t>
  </si>
  <si>
    <t>2.7.</t>
  </si>
  <si>
    <t>Оформление земельных участков</t>
  </si>
  <si>
    <t>12,6 МВА</t>
  </si>
  <si>
    <t>2 ТМ-6300</t>
  </si>
  <si>
    <t>2 ТДНС-10000</t>
  </si>
  <si>
    <t>2 ТМН</t>
  </si>
  <si>
    <t>Полная стоимость строитель-
ства (без НДС)</t>
  </si>
  <si>
    <t>Остаточная стоимость строитель-
ства (без НДС)</t>
  </si>
  <si>
    <t>Оформление земельных учасктов</t>
  </si>
  <si>
    <t>Реконструкция ПС 35/6 кВ "КТП-1"( замена выключателей 35 кВ, замена выклчателей 6 кВ, замена защиты трансформаторов 35/6 кВ  и отходящих линий )</t>
  </si>
  <si>
    <t>Реконструкция  ПС 35/6 кВ "Дивизионная "( замена выключателей 35 кВ, замена выклчателей 6 кВ, замена защиты трансформаторов 35/6 кВ  и отходящих линий )</t>
  </si>
  <si>
    <t>Реконструкция ПС 35/6 кВ "КТП-1"(приобретение трансформаторов 2х10000 кВА)</t>
  </si>
  <si>
    <t>Реконструкция  ПС 35/6 кВ "Дивизионная "(приобретение  трансформаторов 2х6300 кВА)</t>
  </si>
  <si>
    <t>Реконструкция  ПС "БМДК" (приобретение  трансформаторов 2х10000 кВА)</t>
  </si>
  <si>
    <t>I.</t>
  </si>
  <si>
    <t>II.</t>
  </si>
  <si>
    <t>Наименование показателя</t>
  </si>
  <si>
    <t xml:space="preserve"> </t>
  </si>
  <si>
    <t xml:space="preserve">  </t>
  </si>
  <si>
    <t>Строительство КЛ-6 кВ ф.7 ПС "Районная " на ТП-1096</t>
  </si>
  <si>
    <t>Строительство ВЛ-10 кВ от ВЛ-10 кВф.5ПС "Энергетик" до ВЛ-10 кВ ф.13 ПС "Южная"</t>
  </si>
  <si>
    <t>2016г</t>
  </si>
  <si>
    <t>2017г</t>
  </si>
  <si>
    <t>2018г</t>
  </si>
  <si>
    <t>2.2.1.</t>
  </si>
  <si>
    <t>2.2.2.</t>
  </si>
  <si>
    <t>Перечень инвестиционных проектов на период реализации инвестиционной программы ОАО "Улан-Удэ Энерго" на 2016-2019гг.</t>
  </si>
  <si>
    <t>ОАО "Улан-Удэ Энерго" на 2016-2019гг</t>
  </si>
  <si>
    <t>I.Общая характеристика инвестиционной программы ОАО "Улан-Удэ Энерго" на 2016-2019гг:</t>
  </si>
  <si>
    <t>Краткое описание инвестиционной программы ОАО "Улан-Удэ Энерго" на 2016-2019гг.</t>
  </si>
  <si>
    <t>117,2 МВА</t>
  </si>
  <si>
    <t>План 2016г</t>
  </si>
  <si>
    <t>План 2016 г</t>
  </si>
  <si>
    <t>2,5 м</t>
  </si>
  <si>
    <t>2,5 км</t>
  </si>
  <si>
    <t>28 км</t>
  </si>
  <si>
    <t>Приложение  № 4.1</t>
  </si>
  <si>
    <t>Финансовый план</t>
  </si>
  <si>
    <t xml:space="preserve">                Генеральный директор</t>
  </si>
  <si>
    <t>_______________А.Н. Тюрюханов</t>
  </si>
  <si>
    <t>"______" ______________2014 года</t>
  </si>
  <si>
    <t>без НДС</t>
  </si>
  <si>
    <t>Выручка от реализации товаров (работ, услуг),   всего</t>
  </si>
  <si>
    <t xml:space="preserve">Выручка от основной деятельности </t>
  </si>
  <si>
    <t>1.</t>
  </si>
  <si>
    <t>Расходы на оплату труда с учетом страх. взносов</t>
  </si>
  <si>
    <t>3.</t>
  </si>
  <si>
    <t>4.</t>
  </si>
  <si>
    <t>Налоги  и сборы, всего</t>
  </si>
  <si>
    <t>5.</t>
  </si>
  <si>
    <t>III.</t>
  </si>
  <si>
    <t>Валовая прибыль (I р.-II р.)</t>
  </si>
  <si>
    <t>IV.</t>
  </si>
  <si>
    <t>Прибыль до налоообложения (III + IV)</t>
  </si>
  <si>
    <t>VI.</t>
  </si>
  <si>
    <t>VII.</t>
  </si>
  <si>
    <t xml:space="preserve">Чистая прибыль  </t>
  </si>
  <si>
    <t>VIII.</t>
  </si>
  <si>
    <t>IX.</t>
  </si>
  <si>
    <t xml:space="preserve">Сальдо  (+увеличение; -сокращение) </t>
  </si>
  <si>
    <t>X.</t>
  </si>
  <si>
    <t>XI.</t>
  </si>
  <si>
    <t>в т.ч. в части ДПМ*</t>
  </si>
  <si>
    <t>покупка потерь</t>
  </si>
  <si>
    <t>XII.</t>
  </si>
  <si>
    <t xml:space="preserve">Погашение заемных средств  </t>
  </si>
  <si>
    <t xml:space="preserve">погашение кредита  </t>
  </si>
  <si>
    <t>XIII.</t>
  </si>
  <si>
    <t>XIV.</t>
  </si>
  <si>
    <t>XV.</t>
  </si>
  <si>
    <t>XVI.</t>
  </si>
  <si>
    <t xml:space="preserve">Всего поступления 
( I р.+ 3п. II р. + 1п. IV р. + 2 п. IX р. + 1 п. X р. +  XI р. + XIII р. + 2п.XIV р. + XV р.)                             </t>
  </si>
  <si>
    <t>XVII.</t>
  </si>
  <si>
    <t>Всего расходы 
(II р. + 2п. IV р. + 1 п. IX р. + 2 п. X р. + VI р. + VIII р. +  XII р. + 1 п. XIV р.+ XVI р.)</t>
  </si>
  <si>
    <t>Сальдо  (+профицит; - дефицит) 
(XVI р. - XVII р.)</t>
  </si>
  <si>
    <t xml:space="preserve">2. </t>
  </si>
  <si>
    <t xml:space="preserve">3. </t>
  </si>
  <si>
    <t>*заполняется ОГК/ТГК</t>
  </si>
  <si>
    <t>Зам.генерального директора</t>
  </si>
  <si>
    <t>по экономике и финансам</t>
  </si>
  <si>
    <t>Е.В. Савельева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</si>
  <si>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</si>
  <si>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Приложение  № 4.2</t>
  </si>
  <si>
    <t>Источники финансирования инвестиционных программ 
(в прогнозных ценах соответствующих лет), млн. рублей</t>
  </si>
  <si>
    <t xml:space="preserve">в т.ч. прибыль со свободного сектора </t>
  </si>
  <si>
    <t xml:space="preserve">1.4.1. </t>
  </si>
  <si>
    <t>Приложение  № 4.3</t>
  </si>
  <si>
    <t>Финансовая модель 
(в разрезе каждого юридического лица группы/по конечным видам выпускаемой продукции) 
по годам до 2019 года включительно</t>
  </si>
  <si>
    <t>Выручка от основной деятельности</t>
  </si>
  <si>
    <t>Услуги по передаче э/э</t>
  </si>
  <si>
    <t>Технологическое присоединение</t>
  </si>
  <si>
    <t>Прочие услуги</t>
  </si>
  <si>
    <t>Услуги ТЦ</t>
  </si>
  <si>
    <t xml:space="preserve">Увеличение капитализации </t>
  </si>
  <si>
    <t>Строительство КЛ-6 кВ ф.4 ПС "Районная" выход на РП-18</t>
  </si>
  <si>
    <t>Строительство КЛ-6 кВ ф.7 ПС "Районная" на ТП-1096</t>
  </si>
  <si>
    <t>Стоимость основных этапов работ по реализации инвестиционной программы компании на 2016г.</t>
  </si>
  <si>
    <t>Утверждаю
генеральный директор</t>
  </si>
  <si>
    <t>ОАО "Улан-Удэ Энерго"</t>
  </si>
  <si>
    <t>А.Н.Тюрюханов</t>
  </si>
  <si>
    <t>Тюрюханов А.Н.</t>
  </si>
  <si>
    <t>Утверждаю
Генеральный директор</t>
  </si>
  <si>
    <t xml:space="preserve">Утверждаю
генеральный директор </t>
  </si>
  <si>
    <t>2.2.3.</t>
  </si>
  <si>
    <t>2.2.4.</t>
  </si>
  <si>
    <t>2.2.7.</t>
  </si>
  <si>
    <t xml:space="preserve">Строительство ВЛ-10 кВ от ВЛ-10 кВ ф.5 ПС "Энергетик" до ВЛ-10 кВ ф.13 ПС "Южная" </t>
  </si>
  <si>
    <t>Реконструкция ПС 35/6 кВ "КТП-1"</t>
  </si>
  <si>
    <t>Реконструкция ПС 35/6 кВ "Левобережная "</t>
  </si>
  <si>
    <t>Реконструкция ПС 35/6 кВ "Дивизионная "</t>
  </si>
  <si>
    <t>2018г.</t>
  </si>
  <si>
    <t>млн.рублей</t>
  </si>
  <si>
    <t>2019г</t>
  </si>
  <si>
    <t>2019г.</t>
  </si>
  <si>
    <t>2 ТДНС</t>
  </si>
  <si>
    <t>32 МВА</t>
  </si>
  <si>
    <t>20 МВА</t>
  </si>
  <si>
    <t>8 МВА</t>
  </si>
  <si>
    <t>опоры деревянные на ж/б приставках</t>
  </si>
  <si>
    <t>АС-70</t>
  </si>
  <si>
    <t>12,6МВА</t>
  </si>
  <si>
    <t>ААБл 3х240</t>
  </si>
  <si>
    <t>СИП</t>
  </si>
  <si>
    <t>1,4 км</t>
  </si>
  <si>
    <t>1 км</t>
  </si>
  <si>
    <t>С</t>
  </si>
  <si>
    <t>1,066 км</t>
  </si>
  <si>
    <t>4,6 МВА</t>
  </si>
  <si>
    <t>7,4 МВА</t>
  </si>
  <si>
    <t>Обеспечение технологическим присоединением льготной категории заявителей до 15 кВт и заявителей с мощностью свыше 15 кВт</t>
  </si>
  <si>
    <t>2.2.5.</t>
  </si>
  <si>
    <t>2.2.6.</t>
  </si>
  <si>
    <t>2.2.8.</t>
  </si>
  <si>
    <t>2.2.10.</t>
  </si>
  <si>
    <t>2.2.11.</t>
  </si>
  <si>
    <t>2.2.12.</t>
  </si>
  <si>
    <t>2.2.13.</t>
  </si>
  <si>
    <t>1.1.5.</t>
  </si>
  <si>
    <t>1,0 км</t>
  </si>
  <si>
    <t>Республика Бурятия , г.Улан-Удэ</t>
  </si>
  <si>
    <t>г.Улан-Удэ , Железнодорожный район</t>
  </si>
  <si>
    <t>г.Улан-Удэ, Октябрьский район</t>
  </si>
  <si>
    <t>г.Улан-Удэ, Советский район</t>
  </si>
  <si>
    <t>г.Улан-Удэ, Железнодорожный район</t>
  </si>
  <si>
    <t>г.Улан-Удэ, Октябрьсий район</t>
  </si>
  <si>
    <t>г.Улан-Удэ</t>
  </si>
  <si>
    <t>2015</t>
  </si>
  <si>
    <t>-</t>
  </si>
  <si>
    <t>2016</t>
  </si>
  <si>
    <t>2017</t>
  </si>
  <si>
    <t>2018</t>
  </si>
  <si>
    <t>2019</t>
  </si>
  <si>
    <t>Поставка основного оборудования</t>
  </si>
  <si>
    <t>Монтаж основного оборудования</t>
  </si>
  <si>
    <t>Заключение договора поставки</t>
  </si>
  <si>
    <t>Поставка оборудования</t>
  </si>
  <si>
    <t xml:space="preserve">Пусконаладоние работы </t>
  </si>
  <si>
    <t>Ввод в эксплуатацию основного оборудования</t>
  </si>
  <si>
    <t>01.05.2016</t>
  </si>
  <si>
    <t>01.12.2016</t>
  </si>
  <si>
    <t>5.1.</t>
  </si>
  <si>
    <t>5.3.</t>
  </si>
  <si>
    <t>5.4.</t>
  </si>
  <si>
    <t>7.1.</t>
  </si>
  <si>
    <t>7.2.</t>
  </si>
  <si>
    <t>7.3.</t>
  </si>
  <si>
    <t>Разработка  и согласование плана производства работ и технологических карт</t>
  </si>
  <si>
    <t>Ввод в эксплуатацию объекта сетевого строительства</t>
  </si>
  <si>
    <t>01.11.2016</t>
  </si>
  <si>
    <t>Заключение договора подряда</t>
  </si>
  <si>
    <t>Предпроектный и проектный этап</t>
  </si>
  <si>
    <t>02.11.2016</t>
  </si>
  <si>
    <t>Прочее  новое строительство</t>
  </si>
  <si>
    <t>Стоимость основных этапов работ по реализации инвестиционной программы компании на  2018г.</t>
  </si>
  <si>
    <t>Стоимость основных этапов работ по реализации инвестиционной программы компании на 2017г.</t>
  </si>
  <si>
    <t>Обеспечение технологическим присоединением льготной категории заявителей  до 15 кВт и заявителей с мощностью свыше 15 кВт</t>
  </si>
  <si>
    <t xml:space="preserve">СИП </t>
  </si>
  <si>
    <t>ААБл -10 3х240</t>
  </si>
  <si>
    <t xml:space="preserve">   </t>
  </si>
  <si>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</si>
  <si>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</si>
  <si>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</si>
  <si>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</si>
  <si>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</si>
  <si>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</si>
  <si>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Утверждаю
руководитель организации</t>
  </si>
  <si>
    <t>(подпись)</t>
  </si>
  <si>
    <t>"</t>
  </si>
  <si>
    <t>М.П.</t>
  </si>
  <si>
    <t>года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</si>
  <si>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</si>
  <si>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</si>
  <si>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</si>
  <si>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</si>
  <si>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Объект 1</t>
  </si>
  <si>
    <t>2</t>
  </si>
  <si>
    <t>Объект 2</t>
  </si>
  <si>
    <t>…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</si>
  <si>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</si>
  <si>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</si>
  <si>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</si>
  <si>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</si>
  <si>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</si>
  <si>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</si>
  <si>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</si>
  <si>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</si>
  <si>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С - строительство, П - проектирование.</t>
  </si>
  <si>
    <t>**</t>
  </si>
  <si>
    <t>***</t>
  </si>
  <si>
    <t>****</t>
  </si>
  <si>
    <t>Примечание: для сетевых объектов с разделением объектов на ПС, ВЛ и КЛ.</t>
  </si>
  <si>
    <t>Год начала строитель-
ства</t>
  </si>
  <si>
    <t>Год окончания строитель-
ства</t>
  </si>
  <si>
    <t>итого</t>
  </si>
  <si>
    <t>Создание систем противоаварийной и режимной автоматики</t>
  </si>
  <si>
    <t>С/П *</t>
  </si>
  <si>
    <t>Ввод мощностей</t>
  </si>
  <si>
    <t>1.1</t>
  </si>
  <si>
    <t>1.2</t>
  </si>
  <si>
    <t>1.3</t>
  </si>
  <si>
    <t>1.4</t>
  </si>
  <si>
    <t>2.1</t>
  </si>
  <si>
    <t>2.2</t>
  </si>
  <si>
    <t>Приложение № 1.2
к Приказу Минэнерго России
от 24.03.2010 № 114</t>
  </si>
  <si>
    <t>Технические характеристики реконструируемых объектов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</si>
  <si>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</si>
  <si>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</si>
  <si>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</si>
  <si>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</si>
  <si>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</si>
  <si>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год ввода в экс-
плуата-
цию</t>
  </si>
  <si>
    <t>норма-
тивный срок службы, лет</t>
  </si>
  <si>
    <t>мощ-
ность, МВт</t>
  </si>
  <si>
    <t>тепловая энергия, Гкал/час</t>
  </si>
  <si>
    <t>количество
и марка силовых трансформа-
торов, шт.</t>
  </si>
  <si>
    <t>мощ-
ность, МВА</t>
  </si>
  <si>
    <t>тип опор</t>
  </si>
  <si>
    <t>марка кабеля</t>
  </si>
  <si>
    <t>протя-
женность, км</t>
  </si>
  <si>
    <t>всего</t>
  </si>
  <si>
    <t>ПИР</t>
  </si>
  <si>
    <t>СМР</t>
  </si>
  <si>
    <t>оборудо-
вание и
материа-
лы</t>
  </si>
  <si>
    <t>прочие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</si>
  <si>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</si>
  <si>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(с НДС).</t>
  </si>
  <si>
    <t>Приложение № 1.3
к приказу Минэнерго России
от 24.03.2010 № 114</t>
  </si>
  <si>
    <t>(в ред. Приказа Минэнерго России от 01.08.2012 № 364)</t>
  </si>
  <si>
    <t>Утверждаю</t>
  </si>
  <si>
    <t>Прогноз ввода/вывода объектов</t>
  </si>
  <si>
    <t>№ п/п</t>
  </si>
  <si>
    <t>Наименование проекта</t>
  </si>
  <si>
    <t>Ввод мощностей *</t>
  </si>
  <si>
    <t>Вывод мощностей</t>
  </si>
  <si>
    <t>Первоначальная стоимость вводимых основных средств (без НДС)**</t>
  </si>
  <si>
    <t>Ввод основных средств сетевых организаций</t>
  </si>
  <si>
    <t>Итого</t>
  </si>
  <si>
    <t>МВт, Гкал/час, км, МВ·А</t>
  </si>
  <si>
    <t>I кв.</t>
  </si>
  <si>
    <t>II кв.</t>
  </si>
  <si>
    <t>III кв.</t>
  </si>
  <si>
    <t>IV кв.</t>
  </si>
  <si>
    <t>N</t>
  </si>
  <si>
    <t>N + 1</t>
  </si>
  <si>
    <t>N + 2</t>
  </si>
  <si>
    <t>млн. руб.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</si>
  <si>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Не заполняется сетевыми организациями.</t>
    </r>
  </si>
  <si>
    <t>Реконструкция ПС 35/6 кВ "КТП-1"     ( замена выключателей 35 кВ, замена выключателей 6 кВ, замена защиты трансформаторов 35/6 кВ  и отходящих линий, установка трансорматоров )</t>
  </si>
  <si>
    <t>Повышение надёжности электроснабжения и присоединение новых заявителей</t>
  </si>
  <si>
    <t>Реконструкция ПС 35/6 кВ "Левобережная" (замена выключателей 35 кВ, замена выключателей 6 кВ замена защиты трансформаторов и отходящих линий)</t>
  </si>
  <si>
    <t xml:space="preserve">32 МВА </t>
  </si>
  <si>
    <t>Реконструкция  ПС 35/6 кВ "Дивизионная "( замена выключателей 35 кВ, замена выклчателей 6 кВ, замена защиты трансформаторов 35/6 кВ  и отходящих линий, установка трансформаторов )</t>
  </si>
  <si>
    <t>Реконструкция  ПС "БМДК" (Замена выключателей 35 кВ, замена выключателей 10 кВ, установка трансформаторов, замена защиты трансформаторов 35/10 кВ и отходящих линий)</t>
  </si>
  <si>
    <t>Реконструкция  ПС 35/10 кВ "БМДК" (Замена выключателей 35 кВ, замена выключателей 10 кВ, установка трансформаторов, замена защиты трансформаторов 35/10 кВ и отходящих линий)</t>
  </si>
  <si>
    <t>1.1.7.</t>
  </si>
  <si>
    <t>1.1.8.</t>
  </si>
  <si>
    <t>Реконструкция ПС 35/6 кВ "Левобережная" (замена выключателей 35 кВ, замена выключателей 6 кВ, замена защиты трансформаторов и отходящих линий)</t>
  </si>
  <si>
    <t xml:space="preserve">8 МВА </t>
  </si>
  <si>
    <t xml:space="preserve">4,6 МВА </t>
  </si>
  <si>
    <t xml:space="preserve">7,4 МВА </t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</si>
  <si>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  </r>
  </si>
  <si>
    <t>30.04.2016</t>
  </si>
  <si>
    <t>Строительство ВЛЗ</t>
  </si>
  <si>
    <t>Ввод в эксплуатацию объекта  строительства</t>
  </si>
  <si>
    <t xml:space="preserve">Начальник ОКС                                                        В.М.Карпенко </t>
  </si>
  <si>
    <t>Начальник ОКС                              В.М.Карпенко</t>
  </si>
  <si>
    <t>Начальник ОКС                                          В.М.Карпенко</t>
  </si>
  <si>
    <t>Начальник ОКС                                            В.М.Карпенко</t>
  </si>
  <si>
    <t>Начальник ОКС                                                             В.М.Карпенко</t>
  </si>
  <si>
    <t>Начальник ОКС                                                  В.М.Карпенко</t>
  </si>
  <si>
    <t>Начальник ОКС                                  В.М.Карпенко</t>
  </si>
  <si>
    <t>Начальник ОКС                                                                                     В.М.Карпенко</t>
  </si>
  <si>
    <r>
      <t>___</t>
    </r>
    <r>
      <rPr>
        <sz val="7"/>
        <rFont val="Times New Roman"/>
        <family val="1"/>
      </rPr>
      <t>***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Иные натуральные количественные показатели объектов основных средств.</t>
    </r>
  </si>
  <si>
    <r>
      <t>___</t>
    </r>
    <r>
      <rPr>
        <sz val="7"/>
        <rFont val="Times New Roman"/>
        <family val="1"/>
      </rPr>
      <t>Примечание: для сетевых объектов с разделением объектов на подстанции, воздушные линии и кабельные линии.</t>
    </r>
  </si>
  <si>
    <t>Приложение № 1.4
к Приказу Минэнерго России
от 24.03.2010 № 114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</si>
  <si>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</si>
  <si>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Остаток стоимости
на начало
года **</t>
  </si>
  <si>
    <t>Объем финансирования [отчетный год]</t>
  </si>
  <si>
    <t>Осталось профинан-
сировать по результатам отчетного периода **</t>
  </si>
  <si>
    <t>Объем корректировки ****</t>
  </si>
  <si>
    <t>Объем ввода мощностей</t>
  </si>
  <si>
    <t>Причины корректировки</t>
  </si>
  <si>
    <t>%</t>
  </si>
  <si>
    <t>в том числе за счет</t>
  </si>
  <si>
    <t>МВт, Гкал/час, км, МВА</t>
  </si>
  <si>
    <t>план ***</t>
  </si>
  <si>
    <t>скорректи-
рованный объем ****</t>
  </si>
  <si>
    <t>план</t>
  </si>
  <si>
    <t>скорректи-
рованный объем</t>
  </si>
  <si>
    <t>уточнения стоимости по результа-
там утверж-
денной ПСД</t>
  </si>
  <si>
    <t>уточнения стоимости по результа-
там закупоч-
ных процедур</t>
  </si>
  <si>
    <t>Техническое перевооружение
и реконструкция</t>
  </si>
  <si>
    <t>Создание системы противоаварийной и режимной автоматики</t>
  </si>
  <si>
    <t>Представляется ежегодно до 1 октября текущего года.</t>
  </si>
  <si>
    <t>В ценах отчетного года.</t>
  </si>
  <si>
    <t>План, согласно утвержденной инвестиционной программе.</t>
  </si>
  <si>
    <t>Накопленным итогом за год.</t>
  </si>
  <si>
    <t>Приложение № 2.2
к Приказу Минэнерго России
от 24.03.2010 № 114</t>
  </si>
  <si>
    <t>№
п/п</t>
  </si>
  <si>
    <t>Наименование направления/
проекта инвестиционной программы</t>
  </si>
  <si>
    <t>Субъект Российской Федерации,
на территории которого реализуется инвестицион-
ный проект</t>
  </si>
  <si>
    <t>Место расположения объекта</t>
  </si>
  <si>
    <t>Технические характеристики</t>
  </si>
  <si>
    <t>Исполь-
зуемое топливо</t>
  </si>
  <si>
    <t>Сроки реализации проекта</t>
  </si>
  <si>
    <t>Наличие исходно-разрешительной документации</t>
  </si>
  <si>
    <t>Процент освоения сметной стоимости
на 01.01 года №,
%</t>
  </si>
  <si>
    <t>Техническая готовность объекта
на 01.01.2011,
% **</t>
  </si>
  <si>
    <t>Стоимость объекта,
млн. рублей</t>
  </si>
  <si>
    <t>Остаточная стоимость объекта на 01.01. года №,
млн. 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</si>
  <si>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</si>
  <si>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</si>
  <si>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мощность,
МВт, МВА</t>
  </si>
  <si>
    <t>выработка,
млн. кВт/ч</t>
  </si>
  <si>
    <t>длина ВЛ,
км</t>
  </si>
  <si>
    <t>год
начала строи-
тельства</t>
  </si>
  <si>
    <t>год
ввода
в эксплуа-
тацию</t>
  </si>
  <si>
    <t>утверж-
денная проектно-сметная докумен-
тация
(+; -)</t>
  </si>
  <si>
    <t>заклю-
чение Главгос-
экспер-
тизы России
(+; -)</t>
  </si>
  <si>
    <t>оформ-
ленный
в соот-
ветствии
с законо-
дательст-
вом земле-
отвод
(+; -)</t>
  </si>
  <si>
    <t>разре-
шение
на строи-
тельство
(+; -)</t>
  </si>
  <si>
    <t>в соот-
ветствии
с проектно-
сметной
докумен-
тацией ***</t>
  </si>
  <si>
    <t>в соот-
ветствии
с итогами конкурсов
и заклю-
ченными договорами</t>
  </si>
  <si>
    <t>решаемые задачи *</t>
  </si>
  <si>
    <t>режимно-
балансовая необходимость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</si>
  <si>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</si>
  <si>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доходность</t>
  </si>
  <si>
    <t>срок
окупаемости</t>
  </si>
  <si>
    <t>NPV,
млн. рублей</t>
  </si>
  <si>
    <t>IRR,
%</t>
  </si>
  <si>
    <t>простой</t>
  </si>
  <si>
    <t>дискон-
тиро-
ванный</t>
  </si>
  <si>
    <t>В том числе:</t>
  </si>
  <si>
    <t>- степень износа электрооборудования</t>
  </si>
  <si>
    <t>- срок вывода из эксплуатации электрооборудования</t>
  </si>
  <si>
    <t>- уровень технического оснащения электрооборудования</t>
  </si>
  <si>
    <t>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(энегрорайона).</t>
  </si>
  <si>
    <t>Определяется исходя из выполнения графика строительства.</t>
  </si>
  <si>
    <t>В текущих ценах с НДС с применением коэффициента пересчета к базовым ценам Минрегион России или иных уполномоченных государственных органов (указать).</t>
  </si>
  <si>
    <t>Приложить финансовую модель по проекту (приложение 2.3).</t>
  </si>
  <si>
    <t>к приказу Минэнерго России</t>
  </si>
  <si>
    <t>от 24.03.2010 № 114</t>
  </si>
  <si>
    <t>Финансовая модель по проекту инвестиционной программы</t>
  </si>
  <si>
    <t>Исходные данные</t>
  </si>
  <si>
    <t>Значение</t>
  </si>
  <si>
    <t>Собственный капитал</t>
  </si>
  <si>
    <t>Прочие расходы, руб. без НДС на объект</t>
  </si>
  <si>
    <t>Простой период окупаемости, лет</t>
  </si>
  <si>
    <t>Срок амортизации, лет</t>
  </si>
  <si>
    <t>Дисконтированный период окупаемости, лет</t>
  </si>
  <si>
    <t>Кол-во объектов, ед.</t>
  </si>
  <si>
    <t>Затраты на ремонт объекта, руб. без НДС</t>
  </si>
  <si>
    <t>Целесообразность реализации проекта</t>
  </si>
  <si>
    <t>Периодичность ремонта объекта, лет</t>
  </si>
  <si>
    <t>Прочие расходы при эксплуатации объекта, руб. без НДС</t>
  </si>
  <si>
    <t>Возникновение прочих расходов, лет после постройки</t>
  </si>
  <si>
    <t>Периодичность расходов, лет</t>
  </si>
  <si>
    <t>Налог на прибыль</t>
  </si>
  <si>
    <t>Рабочий капитал в % от выручки</t>
  </si>
  <si>
    <t>Ставка по кредиту</t>
  </si>
  <si>
    <t>Ставка по кредиту без учета субсидирования</t>
  </si>
  <si>
    <t>Доля заемных средств</t>
  </si>
  <si>
    <t>Ставка дисконтирования на собственный капитал</t>
  </si>
  <si>
    <t>Доля собственных средств</t>
  </si>
  <si>
    <t>млн.руб.(без НДС)</t>
  </si>
  <si>
    <t>г.Улан-Удэ, Железнодорожный район, ул.Добролюбова</t>
  </si>
  <si>
    <t>Период</t>
  </si>
  <si>
    <t>Прогноз инфляции</t>
  </si>
  <si>
    <t>Кумулятивная инфляция</t>
  </si>
  <si>
    <t>Кредит, руб.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</si>
  <si>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</si>
  <si>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</si>
  <si>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</si>
  <si>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</si>
  <si>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>Доход</t>
  </si>
  <si>
    <t>Операционные расходы</t>
  </si>
  <si>
    <t>Ремонт объекта</t>
  </si>
  <si>
    <t>Налог на имущество (После ввода объекта в эксплуатацию)</t>
  </si>
  <si>
    <t>Амортизация</t>
  </si>
  <si>
    <t>Проценты</t>
  </si>
  <si>
    <t>Прибыль до налогообложения</t>
  </si>
  <si>
    <t>Чистая прибыль</t>
  </si>
  <si>
    <t>Денежный поток на собственный капитал,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</si>
  <si>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</si>
  <si>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</si>
  <si>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</si>
  <si>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</si>
  <si>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</si>
  <si>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Коэффициент дисконтирования</t>
  </si>
  <si>
    <t>Приложение № 3.1</t>
  </si>
  <si>
    <t>к Приказу Минэнерго России</t>
  </si>
  <si>
    <t xml:space="preserve"> года</t>
  </si>
  <si>
    <t>Наименование инвестиционного проекта</t>
  </si>
  <si>
    <t>по состоянию на</t>
  </si>
  <si>
    <t>г.</t>
  </si>
  <si>
    <t>№</t>
  </si>
  <si>
    <t>Наименование контрольных этапов реализации инвестпроекта с указанием событий/работ критического пути сетевого графика *</t>
  </si>
  <si>
    <t>Выполнение (план)</t>
  </si>
  <si>
    <t>Процент исполнения работ за весь период
(%)</t>
  </si>
  <si>
    <t>Основные причины невыполнения</t>
  </si>
  <si>
    <t>начало
(дата)</t>
  </si>
  <si>
    <t>окончание
(дата)</t>
  </si>
  <si>
    <t xml:space="preserve">устранение физического износа оборудования </t>
  </si>
  <si>
    <t>устранение физического износа оборудования,  присоединение новых заявителей</t>
  </si>
  <si>
    <t>устранение физического износа оборудования</t>
  </si>
  <si>
    <t>устранение физического износа, снятие дефицита мощности</t>
  </si>
  <si>
    <t>Строительство гаража на территории ОАО "Улан-Удэ Энерго"</t>
  </si>
  <si>
    <t>г.Улан-Удэ,ул.Жердева 12</t>
  </si>
  <si>
    <t>Нежилое здание существующего гаражного бокса  находится в недопустимом, близком к аварийному техническому состоянию и подлежит сносу.</t>
  </si>
  <si>
    <t>генеральный директор</t>
  </si>
  <si>
    <t>14</t>
  </si>
  <si>
    <t>А.Н. Тюрюханов</t>
  </si>
  <si>
    <t>Поставка основного оборудования ( в том числе и поставка трансофрматоров)</t>
  </si>
  <si>
    <t>Показатели</t>
  </si>
  <si>
    <t>в том числе:</t>
  </si>
  <si>
    <t>Выручка от прочей деятельности (расшифровать)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</si>
  <si>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</si>
  <si>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</si>
  <si>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</si>
  <si>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</si>
  <si>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</si>
  <si>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Амортизационные отчисления</t>
  </si>
  <si>
    <t>Прочие расходы, всего</t>
  </si>
  <si>
    <t>Ремонт основных средств</t>
  </si>
  <si>
    <t>Платежи по аренде и лизингу</t>
  </si>
  <si>
    <t>Инфраструктурные платежи рынка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</si>
  <si>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</si>
  <si>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</si>
  <si>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</si>
  <si>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</si>
  <si>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</si>
  <si>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</si>
  <si>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</si>
  <si>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</si>
  <si>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</si>
  <si>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</si>
  <si>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</si>
  <si>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</si>
  <si>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</si>
  <si>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</si>
  <si>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</si>
  <si>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</si>
  <si>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</si>
  <si>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</si>
  <si>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</si>
  <si>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Привлечение заемных средств</t>
  </si>
  <si>
    <t>в том числе на:</t>
  </si>
  <si>
    <t>Финансирование инвестиционной программы</t>
  </si>
  <si>
    <t>Прочие цели (расшифровка)</t>
  </si>
  <si>
    <t>в том числе по:</t>
  </si>
  <si>
    <t>Инвестиционной программе</t>
  </si>
  <si>
    <t>Купля/продажа активов</t>
  </si>
  <si>
    <t>Покупка активов (акций, долей и т.п.)</t>
  </si>
  <si>
    <t>Продажа активов (акций, долей и т.п.)</t>
  </si>
  <si>
    <t>Средства, полученные от допэмиссии акций</t>
  </si>
  <si>
    <t>Капитальные вложения</t>
  </si>
  <si>
    <t>Реконструкция ПС 35/6 кВ "Левобережная" (приобретение  трансформаторов 2х16000 кВА)</t>
  </si>
  <si>
    <t>Повышение надёжности электроснабжения присоединение новых потребителей</t>
  </si>
  <si>
    <t xml:space="preserve">Повышение надёжности электроснабжения потребителей </t>
  </si>
  <si>
    <t>Повышение надёжности электроснабжения и присоединения новых заявителей.</t>
  </si>
  <si>
    <t xml:space="preserve">г.Улан-Удэ, Октябрьский район, ул.Сахьяновой </t>
  </si>
  <si>
    <t>г.Улан-Удэ, Железнодорожный  район, ул.Красноармейская</t>
  </si>
  <si>
    <t>г.Улан-Удэ, Железнодорожный район, п.Восточный</t>
  </si>
  <si>
    <t>г.Улан-Удэ,Железнодорожный район</t>
  </si>
  <si>
    <t>4.Увеличение мощности на подстанциях 35/6-10 кВ для присоединения  новых заявителей</t>
  </si>
  <si>
    <t xml:space="preserve">12,6 МВА </t>
  </si>
  <si>
    <t>EBITDA</t>
  </si>
  <si>
    <t>Долг на конец периода</t>
  </si>
  <si>
    <t>Источник финансирования</t>
  </si>
  <si>
    <t>Собственные средства</t>
  </si>
  <si>
    <t>Прибыль, направляемая на инвестиции:</t>
  </si>
  <si>
    <t>Реконструкция ПС 35/6 кВ "БМДК"</t>
  </si>
  <si>
    <t>Генеральный директор</t>
  </si>
  <si>
    <t>№№</t>
  </si>
  <si>
    <t>Приложение  № 2.1</t>
  </si>
  <si>
    <t>подпись</t>
  </si>
  <si>
    <t>Пояснительная записка</t>
  </si>
  <si>
    <t>Основными целями инвестиционной программы ОАО "Улан-Удэ Энерго" являются:</t>
  </si>
  <si>
    <t>1. Качественное и бесперебойное снабжение потребителей г.Улан-Удэ электроэнергией.</t>
  </si>
  <si>
    <t>2.Повышение надёжности работы инженерных сетей.</t>
  </si>
  <si>
    <t>3.Снижение износа эксплуатируемого хозяйства.</t>
  </si>
  <si>
    <t xml:space="preserve">Генеральный директор </t>
  </si>
  <si>
    <t>10 км</t>
  </si>
  <si>
    <t>8 км</t>
  </si>
  <si>
    <t>9,13 км</t>
  </si>
  <si>
    <t>9,13 км/7,4 МВА</t>
  </si>
  <si>
    <t>38 км</t>
  </si>
  <si>
    <t>01.02.2016</t>
  </si>
  <si>
    <t>Таким образом, исполнение инвестиционной программы ОАО "Улан-Удэ Энерго" приведёт к качественному и бесперебойному снабжению потребителей и населения г.Улан-Удэ электроэнергией, к снижению затрат на ликвидацию аварийных ситуаций на инженерных сетях и источниках энергии, к снижению износа эксплуатируемого хозяйства.</t>
  </si>
  <si>
    <t>II. Характеристика инвестиционных проектов/направлений инвестиционной программы</t>
  </si>
  <si>
    <t>Место расположения</t>
  </si>
  <si>
    <t>Цель реализации проекта</t>
  </si>
  <si>
    <t xml:space="preserve">Полная  стоимость </t>
  </si>
  <si>
    <t>Остаточная стоимость</t>
  </si>
  <si>
    <t>Ввод основных средств (км/МВА)</t>
  </si>
  <si>
    <t>в т.ч. инвестиционная составляющая в тарифе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</si>
  <si>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</si>
  <si>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</si>
  <si>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</si>
  <si>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Прочая прибыль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</si>
  <si>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</si>
  <si>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</si>
  <si>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</si>
  <si>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</si>
  <si>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</si>
  <si>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</si>
  <si>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</si>
  <si>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</si>
  <si>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</si>
  <si>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</si>
  <si>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</si>
  <si>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</si>
  <si>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</si>
  <si>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</si>
  <si>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</si>
  <si>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</si>
  <si>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</si>
  <si>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</si>
  <si>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</si>
  <si>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Выручка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</si>
  <si>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</si>
  <si>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</si>
  <si>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</si>
  <si>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</si>
  <si>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</si>
  <si>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</si>
  <si>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</si>
  <si>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</si>
  <si>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</si>
  <si>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</si>
  <si>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</si>
  <si>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</si>
  <si>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</si>
  <si>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</si>
  <si>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</si>
  <si>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</si>
  <si>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</si>
  <si>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</si>
  <si>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</si>
  <si>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</si>
  <si>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</si>
  <si>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</si>
  <si>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</si>
  <si>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</si>
  <si>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</si>
  <si>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</si>
  <si>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Приложение 1.1</t>
  </si>
  <si>
    <t>Плановый объем освоения капитальных вложений,
млн. руб. ( без НДС)</t>
  </si>
  <si>
    <t>Плановый объем освоения капитальных вложений ,
млн. руб. (без НДС)</t>
  </si>
  <si>
    <t>Плановый объем освоения капитальных вложений,
млн. руб. (без НДС)</t>
  </si>
  <si>
    <t xml:space="preserve">Наименование объекта </t>
  </si>
  <si>
    <t>Стоимость основных этапов работ по реализации инвестиционной программы компании на  2019г.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</si>
  <si>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</si>
  <si>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</si>
  <si>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</si>
  <si>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</si>
  <si>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</si>
  <si>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</si>
  <si>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Уровень тарифов</t>
  </si>
  <si>
    <t>2 ТМ</t>
  </si>
  <si>
    <t>2.2.14.</t>
  </si>
  <si>
    <t>1.1.6.</t>
  </si>
  <si>
    <t xml:space="preserve">км/МВ·А/другое </t>
  </si>
  <si>
    <t>Укрупненный сетевой график выполнения инвестиционного проекта ОАО "Улан-Удэ Энерго" на 2016-2019гг.</t>
  </si>
  <si>
    <t>Исполнение Постановления Правительства №861 от 27.12.2004г сетевая компания обязана осуществлять технологическое присоединение льготных потребителей и нести затраты по строительству сетей, необходимых для подключения (расстояние до точки  подключения до 300м).</t>
  </si>
  <si>
    <t xml:space="preserve">г.Улан-Удэ </t>
  </si>
  <si>
    <t>Исполнение  Градостроительного кодекса</t>
  </si>
  <si>
    <t>Исполнение Градостроительного кодекса</t>
  </si>
  <si>
    <t>3.1.</t>
  </si>
  <si>
    <t>3.2.</t>
  </si>
  <si>
    <t>3.3.</t>
  </si>
  <si>
    <t>3.4.</t>
  </si>
  <si>
    <t>4.1.</t>
  </si>
  <si>
    <t>4.2.</t>
  </si>
  <si>
    <t>4.3.</t>
  </si>
  <si>
    <t>4.4.</t>
  </si>
  <si>
    <t>Наименование</t>
  </si>
  <si>
    <t>Тип</t>
  </si>
  <si>
    <t>событие</t>
  </si>
  <si>
    <t>работа</t>
  </si>
  <si>
    <t>Контрольные этапы реализации инвестиционного проекта для сетевых компаний</t>
  </si>
  <si>
    <t>Приложение № 3.2</t>
  </si>
  <si>
    <t>Получение заявки на ТП</t>
  </si>
  <si>
    <t>Разработка и выдача ТУ на ТП</t>
  </si>
  <si>
    <t>Заключение договора на разработку проектной документации</t>
  </si>
  <si>
    <t>Получение положительного заключения государственной экспертизы на проектную докмен</t>
  </si>
  <si>
    <t>1.6.</t>
  </si>
  <si>
    <t>3.5.</t>
  </si>
  <si>
    <t>Разработка рабочей документации</t>
  </si>
  <si>
    <t>Организационный этап</t>
  </si>
  <si>
    <t>Получение правоустанавливающих документов для выделения земельных участков</t>
  </si>
  <si>
    <t>Получение разрешительной документации для реализации СВМ</t>
  </si>
  <si>
    <t>Сетевое строительство и пусконаладочные работы</t>
  </si>
  <si>
    <t>Подготовка площадки строительства для подстанций, трасы - для ЛЭП</t>
  </si>
  <si>
    <t>Пусконаладочные работы</t>
  </si>
  <si>
    <t>Реконструкция ПС 35/6 кВ  "БМДК"</t>
  </si>
  <si>
    <t>Источником финансирования инвестиционной программы на 2016-2019 гг. являются амортизационные отчисления ОАО "Улан-Удэ Энерго" в размере 204,381млн.руб( без НДС), прочие средства 56,565 млн.руб.( без НДС).</t>
  </si>
  <si>
    <t>Ввод мощностей в результате исполнения инвестиционной программы на период 2016-2019гг. составит (53,186 км/ 21,89 МВА).Вывод мощностей в результате исполнения инвестиционной программы ОАО "Улан-Удэ Энерго" не предусматривает.</t>
  </si>
  <si>
    <t>п.Забайкальский</t>
  </si>
  <si>
    <t>Вблизи п.Забайкальского</t>
  </si>
  <si>
    <t>п.Новая Комушка</t>
  </si>
  <si>
    <t>1,96 км</t>
  </si>
  <si>
    <t>3,9 км</t>
  </si>
  <si>
    <t>1,83 км</t>
  </si>
  <si>
    <t>Заместитель генерального директора по техническим вопросам -  главный инженер                                                                     Д.А.Ельцов</t>
  </si>
  <si>
    <t>53,186 км/1,89 МВА</t>
  </si>
  <si>
    <t>53,186 км/86,49МВА</t>
  </si>
  <si>
    <t>Строительство  ТП 10/0,4 кВ и ЛЭП-10/0,4 кВ   мкр.Забайкальский ( вблизи Тепличного комбината)</t>
  </si>
  <si>
    <t>Строительство  ТП 10/0,4 кВ и ЛЭП-10/0,4 кВ   мкр Забайкальский ( Тарбагатайский район)</t>
  </si>
  <si>
    <t>Строительство ТП-10/0,4 кВ и ЛЭП-10/0,4 кВ  п.Новая Комушка</t>
  </si>
  <si>
    <t>Строительство  ТП 10/0,4 кВ и ЛЭП-10/0,4 кВ    мкр.Забайкальский ( вблизи Тепличного комбината)</t>
  </si>
  <si>
    <t>создание технической возможности для технологического присоединения</t>
  </si>
  <si>
    <t>Строительство  ТП 10/0,4 кВ и ЛЭП-10/0,4 кВ    мкр.Забайкальский ( вблизи Типличного комбината)</t>
  </si>
  <si>
    <t>Строительство  ТП 10/0,4 кВ и ЛЭП-10/0,4 кВ  мкр Забайкальский ( Тарбагатайский район)</t>
  </si>
  <si>
    <t>Строительство  ТП 10/0,4 кВ и ЛЭП-10/0,4 кВ вблизи мкр Забайкальский ( Тарбагатайский район)</t>
  </si>
  <si>
    <t>Строительство ТП-10/0,4 кВ и ЛЭП-10/0,4 кВ п.Новая Комушка</t>
  </si>
  <si>
    <t>Строительство  ТП 10/0,4 кВ и ЛЭП-10/0,4 кВ  вблизи мкр Забайкальский ( Тарбагатайский район)</t>
  </si>
  <si>
    <t>Создание технической возможности  для технологического присоединения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</si>
</sst>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"/>
    <numFmt numFmtId="167" formatCode="0.0"/>
    <numFmt numFmtId="168" formatCode="0.0000000"/>
    <numFmt numFmtId="169" formatCode="_(* #,##0_);_(* \(#,##0\);_(* &quot;-&quot;_);_(@_)"/>
    <numFmt numFmtId="170" formatCode="#,##0.0"/>
    <numFmt numFmtId="171" formatCode="#,##0.000"/>
    <numFmt numFmtId="172" formatCode="0.0%"/>
    <numFmt numFmtId="173" formatCode="_(* #,##0.00_);_(* \(#,##0.00\);_(* &quot;-&quot;_);_(@_)"/>
    <numFmt numFmtId="174" formatCode="#,##0_);[Red]\(#,##0\)"/>
    <numFmt numFmtId="175" formatCode="0.0000"/>
    <numFmt numFmtId="176" formatCode="_-* #,##0.000_р_._-;\-* #,##0.000_р_._-;_-* &quot;-&quot;???_р_._-;_-@_-"/>
    <numFmt numFmtId="177" formatCode="#,##0.0_ ;[Red]\-#,##0.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#####0.0#####"/>
    <numFmt numFmtId="183" formatCode="_-* #,##0;\(#,##0\);_-* &quot;-&quot;??;_-@"/>
    <numFmt numFmtId="184" formatCode="###,###,###,##0,\,000"/>
    <numFmt numFmtId="185" formatCode="[$-FC19]d\ mmmm\ yyyy\ &quot;г.&quot;"/>
    <numFmt numFmtId="186" formatCode="_-* #,##0_р_._-;\-* #,##0_р_._-;_-* &quot;-&quot;??_р_._-;_-@_-"/>
    <numFmt numFmtId="187" formatCode="0.00000000"/>
  </numFmts>
  <fonts count="6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174" fontId="20" fillId="0" borderId="0">
      <alignment vertical="top"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13" fillId="0" borderId="0" xfId="0" applyFont="1" applyAlignment="1">
      <alignment horizontal="justify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5" fillId="0" borderId="0" xfId="57" applyFont="1" applyAlignment="1">
      <alignment vertical="center"/>
      <protection/>
    </xf>
    <xf numFmtId="0" fontId="21" fillId="0" borderId="0" xfId="57" applyFont="1">
      <alignment/>
      <protection/>
    </xf>
    <xf numFmtId="0" fontId="15" fillId="0" borderId="0" xfId="55" applyFont="1" applyAlignment="1">
      <alignment horizontal="right" vertical="center"/>
      <protection/>
    </xf>
    <xf numFmtId="0" fontId="22" fillId="0" borderId="0" xfId="57" applyFont="1" applyAlignment="1">
      <alignment horizontal="center" vertical="center"/>
      <protection/>
    </xf>
    <xf numFmtId="0" fontId="22" fillId="0" borderId="0" xfId="57" applyFont="1" applyAlignment="1">
      <alignment vertical="center"/>
      <protection/>
    </xf>
    <xf numFmtId="0" fontId="15" fillId="0" borderId="0" xfId="57" applyFont="1" applyAlignment="1">
      <alignment horizontal="right" vertical="center"/>
      <protection/>
    </xf>
    <xf numFmtId="0" fontId="23" fillId="0" borderId="0" xfId="56" applyFont="1" applyAlignment="1">
      <alignment horizontal="right" vertical="center"/>
      <protection/>
    </xf>
    <xf numFmtId="0" fontId="15" fillId="0" borderId="0" xfId="56" applyFont="1" applyAlignment="1">
      <alignment horizontal="right"/>
      <protection/>
    </xf>
    <xf numFmtId="2" fontId="24" fillId="0" borderId="0" xfId="56" applyNumberFormat="1" applyFont="1" applyAlignment="1">
      <alignment horizontal="right" vertical="top" wrapText="1"/>
      <protection/>
    </xf>
    <xf numFmtId="0" fontId="10" fillId="0" borderId="0" xfId="57" applyFont="1" applyAlignment="1">
      <alignment horizontal="left" vertical="center"/>
      <protection/>
    </xf>
    <xf numFmtId="0" fontId="11" fillId="0" borderId="0" xfId="57" applyFont="1" applyAlignment="1">
      <alignment vertical="center"/>
      <protection/>
    </xf>
    <xf numFmtId="0" fontId="15" fillId="0" borderId="14" xfId="57" applyFont="1" applyBorder="1" applyAlignment="1">
      <alignment vertical="center"/>
      <protection/>
    </xf>
    <xf numFmtId="3" fontId="12" fillId="0" borderId="15" xfId="57" applyNumberFormat="1" applyFont="1" applyBorder="1" applyAlignment="1">
      <alignment vertical="center"/>
      <protection/>
    </xf>
    <xf numFmtId="0" fontId="15" fillId="0" borderId="16" xfId="57" applyFont="1" applyBorder="1" applyAlignment="1">
      <alignment vertical="center"/>
      <protection/>
    </xf>
    <xf numFmtId="3" fontId="12" fillId="0" borderId="17" xfId="57" applyNumberFormat="1" applyFont="1" applyBorder="1" applyAlignment="1">
      <alignment vertical="center"/>
      <protection/>
    </xf>
    <xf numFmtId="3" fontId="12" fillId="33" borderId="17" xfId="57" applyNumberFormat="1" applyFont="1" applyFill="1" applyBorder="1" applyAlignment="1">
      <alignment vertical="center"/>
      <protection/>
    </xf>
    <xf numFmtId="0" fontId="15" fillId="0" borderId="18" xfId="57" applyFont="1" applyBorder="1" applyAlignment="1">
      <alignment vertical="center"/>
      <protection/>
    </xf>
    <xf numFmtId="3" fontId="12" fillId="0" borderId="19" xfId="57" applyNumberFormat="1" applyFont="1" applyBorder="1" applyAlignment="1">
      <alignment vertical="center"/>
      <protection/>
    </xf>
    <xf numFmtId="0" fontId="11" fillId="0" borderId="20" xfId="57" applyFont="1" applyFill="1" applyBorder="1" applyAlignment="1">
      <alignment horizontal="center" vertical="center"/>
      <protection/>
    </xf>
    <xf numFmtId="0" fontId="15" fillId="0" borderId="20" xfId="57" applyFont="1" applyFill="1" applyBorder="1" applyAlignment="1">
      <alignment vertical="center"/>
      <protection/>
    </xf>
    <xf numFmtId="4" fontId="11" fillId="0" borderId="20" xfId="57" applyNumberFormat="1" applyFont="1" applyFill="1" applyBorder="1" applyAlignment="1">
      <alignment horizontal="center" vertical="center"/>
      <protection/>
    </xf>
    <xf numFmtId="3" fontId="12" fillId="0" borderId="15" xfId="57" applyNumberFormat="1" applyFont="1" applyFill="1" applyBorder="1" applyAlignment="1">
      <alignment vertical="center"/>
      <protection/>
    </xf>
    <xf numFmtId="3" fontId="12" fillId="0" borderId="17" xfId="57" applyNumberFormat="1" applyFont="1" applyFill="1" applyBorder="1" applyAlignment="1">
      <alignment vertical="center"/>
      <protection/>
    </xf>
    <xf numFmtId="3" fontId="11" fillId="0" borderId="20" xfId="57" applyNumberFormat="1" applyFont="1" applyFill="1" applyBorder="1" applyAlignment="1">
      <alignment horizontal="center" vertical="center"/>
      <protection/>
    </xf>
    <xf numFmtId="0" fontId="15" fillId="0" borderId="21" xfId="57" applyFont="1" applyBorder="1" applyAlignment="1">
      <alignment vertical="center"/>
      <protection/>
    </xf>
    <xf numFmtId="3" fontId="12" fillId="0" borderId="22" xfId="57" applyNumberFormat="1" applyFont="1" applyBorder="1" applyAlignment="1">
      <alignment vertical="center"/>
      <protection/>
    </xf>
    <xf numFmtId="10" fontId="12" fillId="0" borderId="19" xfId="57" applyNumberFormat="1" applyFont="1" applyBorder="1" applyAlignment="1">
      <alignment vertical="center"/>
      <protection/>
    </xf>
    <xf numFmtId="9" fontId="12" fillId="0" borderId="22" xfId="57" applyNumberFormat="1" applyFont="1" applyBorder="1" applyAlignment="1">
      <alignment vertical="center"/>
      <protection/>
    </xf>
    <xf numFmtId="0" fontId="15" fillId="0" borderId="23" xfId="57" applyFont="1" applyBorder="1" applyAlignment="1">
      <alignment vertical="center"/>
      <protection/>
    </xf>
    <xf numFmtId="3" fontId="12" fillId="0" borderId="14" xfId="57" applyNumberFormat="1" applyFont="1" applyBorder="1" applyAlignment="1">
      <alignment vertical="center"/>
      <protection/>
    </xf>
    <xf numFmtId="0" fontId="15" fillId="0" borderId="24" xfId="57" applyFont="1" applyBorder="1" applyAlignment="1">
      <alignment vertical="center"/>
      <protection/>
    </xf>
    <xf numFmtId="10" fontId="12" fillId="0" borderId="25" xfId="57" applyNumberFormat="1" applyFont="1" applyBorder="1" applyAlignment="1">
      <alignment vertical="center"/>
      <protection/>
    </xf>
    <xf numFmtId="10" fontId="12" fillId="0" borderId="16" xfId="57" applyNumberFormat="1" applyFont="1" applyBorder="1" applyAlignment="1">
      <alignment vertical="center"/>
      <protection/>
    </xf>
    <xf numFmtId="10" fontId="12" fillId="0" borderId="16" xfId="57" applyNumberFormat="1" applyFont="1" applyFill="1" applyBorder="1" applyAlignment="1">
      <alignment vertical="center"/>
      <protection/>
    </xf>
    <xf numFmtId="0" fontId="15" fillId="0" borderId="26" xfId="57" applyFont="1" applyBorder="1" applyAlignment="1">
      <alignment vertical="center"/>
      <protection/>
    </xf>
    <xf numFmtId="10" fontId="12" fillId="0" borderId="21" xfId="57" applyNumberFormat="1" applyFont="1" applyFill="1" applyBorder="1" applyAlignment="1">
      <alignment vertical="center"/>
      <protection/>
    </xf>
    <xf numFmtId="0" fontId="15" fillId="0" borderId="20" xfId="57" applyFont="1" applyBorder="1" applyAlignment="1">
      <alignment vertical="center"/>
      <protection/>
    </xf>
    <xf numFmtId="1" fontId="12" fillId="0" borderId="20" xfId="57" applyNumberFormat="1" applyFont="1" applyFill="1" applyBorder="1" applyAlignment="1">
      <alignment horizontal="center" vertical="center"/>
      <protection/>
    </xf>
    <xf numFmtId="1" fontId="15" fillId="0" borderId="20" xfId="57" applyNumberFormat="1" applyFont="1" applyBorder="1" applyAlignment="1">
      <alignment horizontal="center" vertical="center"/>
      <protection/>
    </xf>
    <xf numFmtId="0" fontId="15" fillId="0" borderId="0" xfId="57" applyFont="1" applyBorder="1" applyAlignment="1">
      <alignment vertical="center"/>
      <protection/>
    </xf>
    <xf numFmtId="2" fontId="12" fillId="0" borderId="0" xfId="57" applyNumberFormat="1" applyFont="1" applyFill="1" applyBorder="1" applyAlignment="1">
      <alignment vertical="center"/>
      <protection/>
    </xf>
    <xf numFmtId="0" fontId="15" fillId="0" borderId="27" xfId="57" applyFont="1" applyFill="1" applyBorder="1" applyAlignment="1">
      <alignment horizontal="left" vertical="center"/>
      <protection/>
    </xf>
    <xf numFmtId="1" fontId="15" fillId="0" borderId="28" xfId="57" applyNumberFormat="1" applyFont="1" applyFill="1" applyBorder="1" applyAlignment="1">
      <alignment horizontal="center" vertical="center"/>
      <protection/>
    </xf>
    <xf numFmtId="1" fontId="15" fillId="0" borderId="0" xfId="57" applyNumberFormat="1" applyFont="1" applyFill="1" applyBorder="1" applyAlignment="1">
      <alignment horizontal="center" vertical="center"/>
      <protection/>
    </xf>
    <xf numFmtId="0" fontId="15" fillId="0" borderId="29" xfId="57" applyFont="1" applyFill="1" applyBorder="1" applyAlignment="1">
      <alignment vertical="center"/>
      <protection/>
    </xf>
    <xf numFmtId="10" fontId="12" fillId="0" borderId="20" xfId="57" applyNumberFormat="1" applyFont="1" applyFill="1" applyBorder="1" applyAlignment="1">
      <alignment vertical="center"/>
      <protection/>
    </xf>
    <xf numFmtId="10" fontId="12" fillId="0" borderId="0" xfId="57" applyNumberFormat="1" applyFont="1" applyFill="1" applyBorder="1" applyAlignment="1">
      <alignment vertical="center"/>
      <protection/>
    </xf>
    <xf numFmtId="0" fontId="15" fillId="0" borderId="30" xfId="57" applyFont="1" applyFill="1" applyBorder="1" applyAlignment="1">
      <alignment vertical="center"/>
      <protection/>
    </xf>
    <xf numFmtId="2" fontId="12" fillId="0" borderId="31" xfId="57" applyNumberFormat="1" applyFont="1" applyFill="1" applyBorder="1" applyAlignment="1">
      <alignment vertical="center"/>
      <protection/>
    </xf>
    <xf numFmtId="4" fontId="12" fillId="33" borderId="31" xfId="57" applyNumberFormat="1" applyFont="1" applyFill="1" applyBorder="1" applyAlignment="1">
      <alignment vertical="center"/>
      <protection/>
    </xf>
    <xf numFmtId="4" fontId="12" fillId="33" borderId="0" xfId="57" applyNumberFormat="1" applyFont="1" applyFill="1" applyBorder="1" applyAlignment="1">
      <alignment vertical="center"/>
      <protection/>
    </xf>
    <xf numFmtId="0" fontId="15" fillId="0" borderId="0" xfId="57" applyFont="1" applyFill="1" applyAlignment="1">
      <alignment vertical="center"/>
      <protection/>
    </xf>
    <xf numFmtId="0" fontId="15" fillId="0" borderId="32" xfId="57" applyFont="1" applyFill="1" applyBorder="1" applyAlignment="1">
      <alignment vertical="center"/>
      <protection/>
    </xf>
    <xf numFmtId="0" fontId="21" fillId="0" borderId="0" xfId="57" applyFont="1" applyBorder="1">
      <alignment/>
      <protection/>
    </xf>
    <xf numFmtId="0" fontId="22" fillId="0" borderId="33" xfId="57" applyFont="1" applyFill="1" applyBorder="1" applyAlignment="1">
      <alignment vertical="center"/>
      <protection/>
    </xf>
    <xf numFmtId="1" fontId="15" fillId="0" borderId="34" xfId="57" applyNumberFormat="1" applyFont="1" applyFill="1" applyBorder="1" applyAlignment="1">
      <alignment horizontal="center" vertical="center"/>
      <protection/>
    </xf>
    <xf numFmtId="3" fontId="12" fillId="0" borderId="20" xfId="57" applyNumberFormat="1" applyFont="1" applyFill="1" applyBorder="1" applyAlignment="1">
      <alignment vertical="center"/>
      <protection/>
    </xf>
    <xf numFmtId="3" fontId="12" fillId="0" borderId="0" xfId="57" applyNumberFormat="1" applyFont="1" applyFill="1" applyBorder="1" applyAlignment="1">
      <alignment vertical="center"/>
      <protection/>
    </xf>
    <xf numFmtId="3" fontId="12" fillId="0" borderId="31" xfId="57" applyNumberFormat="1" applyFont="1" applyFill="1" applyBorder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3" fontId="15" fillId="0" borderId="0" xfId="57" applyNumberFormat="1" applyFont="1" applyFill="1" applyBorder="1" applyAlignment="1">
      <alignment vertical="center"/>
      <protection/>
    </xf>
    <xf numFmtId="3" fontId="15" fillId="0" borderId="32" xfId="57" applyNumberFormat="1" applyFont="1" applyFill="1" applyBorder="1" applyAlignment="1">
      <alignment vertical="center"/>
      <protection/>
    </xf>
    <xf numFmtId="0" fontId="22" fillId="0" borderId="29" xfId="57" applyFont="1" applyFill="1" applyBorder="1" applyAlignment="1">
      <alignment vertical="center"/>
      <protection/>
    </xf>
    <xf numFmtId="169" fontId="22" fillId="0" borderId="20" xfId="57" applyNumberFormat="1" applyFont="1" applyFill="1" applyBorder="1" applyAlignment="1">
      <alignment vertical="center"/>
      <protection/>
    </xf>
    <xf numFmtId="169" fontId="22" fillId="0" borderId="0" xfId="57" applyNumberFormat="1" applyFont="1" applyFill="1" applyBorder="1" applyAlignment="1">
      <alignment vertical="center"/>
      <protection/>
    </xf>
    <xf numFmtId="169" fontId="12" fillId="0" borderId="20" xfId="57" applyNumberFormat="1" applyFont="1" applyFill="1" applyBorder="1" applyAlignment="1">
      <alignment vertical="center"/>
      <protection/>
    </xf>
    <xf numFmtId="169" fontId="12" fillId="0" borderId="0" xfId="57" applyNumberFormat="1" applyFont="1" applyFill="1" applyBorder="1" applyAlignment="1">
      <alignment vertical="center"/>
      <protection/>
    </xf>
    <xf numFmtId="0" fontId="15" fillId="33" borderId="29" xfId="57" applyFont="1" applyFill="1" applyBorder="1" applyAlignment="1">
      <alignment horizontal="left" vertical="center"/>
      <protection/>
    </xf>
    <xf numFmtId="169" fontId="12" fillId="33" borderId="20" xfId="57" applyNumberFormat="1" applyFont="1" applyFill="1" applyBorder="1" applyAlignment="1">
      <alignment vertical="center"/>
      <protection/>
    </xf>
    <xf numFmtId="169" fontId="12" fillId="33" borderId="0" xfId="57" applyNumberFormat="1" applyFont="1" applyFill="1" applyBorder="1" applyAlignment="1">
      <alignment vertical="center"/>
      <protection/>
    </xf>
    <xf numFmtId="0" fontId="15" fillId="0" borderId="29" xfId="57" applyFont="1" applyFill="1" applyBorder="1" applyAlignment="1">
      <alignment horizontal="left" vertical="center"/>
      <protection/>
    </xf>
    <xf numFmtId="0" fontId="22" fillId="0" borderId="29" xfId="57" applyFont="1" applyFill="1" applyBorder="1" applyAlignment="1">
      <alignment horizontal="left" vertical="center"/>
      <protection/>
    </xf>
    <xf numFmtId="169" fontId="21" fillId="0" borderId="0" xfId="57" applyNumberFormat="1" applyFont="1">
      <alignment/>
      <protection/>
    </xf>
    <xf numFmtId="0" fontId="22" fillId="0" borderId="30" xfId="57" applyFont="1" applyFill="1" applyBorder="1" applyAlignment="1">
      <alignment horizontal="left" vertical="center"/>
      <protection/>
    </xf>
    <xf numFmtId="169" fontId="22" fillId="0" borderId="31" xfId="57" applyNumberFormat="1" applyFont="1" applyFill="1" applyBorder="1" applyAlignment="1">
      <alignment vertical="center"/>
      <protection/>
    </xf>
    <xf numFmtId="170" fontId="12" fillId="0" borderId="0" xfId="57" applyNumberFormat="1" applyFont="1" applyFill="1" applyBorder="1" applyAlignment="1">
      <alignment horizontal="center" vertical="center"/>
      <protection/>
    </xf>
    <xf numFmtId="170" fontId="12" fillId="0" borderId="32" xfId="57" applyNumberFormat="1" applyFont="1" applyFill="1" applyBorder="1" applyAlignment="1">
      <alignment horizontal="center" vertical="center"/>
      <protection/>
    </xf>
    <xf numFmtId="171" fontId="12" fillId="0" borderId="20" xfId="57" applyNumberFormat="1" applyFont="1" applyFill="1" applyBorder="1" applyAlignment="1">
      <alignment horizontal="center" vertical="center"/>
      <protection/>
    </xf>
    <xf numFmtId="171" fontId="12" fillId="0" borderId="0" xfId="57" applyNumberFormat="1" applyFont="1" applyFill="1" applyBorder="1" applyAlignment="1">
      <alignment horizontal="center" vertical="center"/>
      <protection/>
    </xf>
    <xf numFmtId="169" fontId="22" fillId="33" borderId="0" xfId="57" applyNumberFormat="1" applyFont="1" applyFill="1" applyBorder="1" applyAlignment="1">
      <alignment vertical="center"/>
      <protection/>
    </xf>
    <xf numFmtId="172" fontId="22" fillId="0" borderId="20" xfId="57" applyNumberFormat="1" applyFont="1" applyFill="1" applyBorder="1" applyAlignment="1">
      <alignment vertical="center"/>
      <protection/>
    </xf>
    <xf numFmtId="172" fontId="22" fillId="0" borderId="0" xfId="57" applyNumberFormat="1" applyFont="1" applyFill="1" applyBorder="1" applyAlignment="1">
      <alignment vertical="center"/>
      <protection/>
    </xf>
    <xf numFmtId="173" fontId="22" fillId="0" borderId="20" xfId="57" applyNumberFormat="1" applyFont="1" applyFill="1" applyBorder="1" applyAlignment="1">
      <alignment vertical="center"/>
      <protection/>
    </xf>
    <xf numFmtId="173" fontId="22" fillId="0" borderId="0" xfId="57" applyNumberFormat="1" applyFont="1" applyFill="1" applyBorder="1" applyAlignment="1">
      <alignment vertical="center"/>
      <protection/>
    </xf>
    <xf numFmtId="0" fontId="22" fillId="0" borderId="30" xfId="57" applyFont="1" applyFill="1" applyBorder="1" applyAlignment="1">
      <alignment vertical="center"/>
      <protection/>
    </xf>
    <xf numFmtId="173" fontId="22" fillId="0" borderId="31" xfId="57" applyNumberFormat="1" applyFont="1" applyFill="1" applyBorder="1" applyAlignment="1">
      <alignment vertical="center"/>
      <protection/>
    </xf>
    <xf numFmtId="0" fontId="12" fillId="0" borderId="0" xfId="57" applyFont="1" applyAlignment="1">
      <alignment wrapText="1"/>
      <protection/>
    </xf>
    <xf numFmtId="0" fontId="12" fillId="0" borderId="0" xfId="57" applyFont="1">
      <alignment/>
      <protection/>
    </xf>
    <xf numFmtId="0" fontId="15" fillId="0" borderId="0" xfId="56">
      <alignment/>
      <protection/>
    </xf>
    <xf numFmtId="0" fontId="15" fillId="0" borderId="0" xfId="56" applyFont="1">
      <alignment/>
      <protection/>
    </xf>
    <xf numFmtId="0" fontId="15" fillId="0" borderId="0" xfId="56" applyFont="1" applyAlignment="1">
      <alignment horizontal="right"/>
      <protection/>
    </xf>
    <xf numFmtId="0" fontId="15" fillId="0" borderId="0" xfId="56" applyFont="1" applyFill="1" applyAlignment="1">
      <alignment horizontal="right"/>
      <protection/>
    </xf>
    <xf numFmtId="0" fontId="15" fillId="0" borderId="0" xfId="56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15" fillId="0" borderId="0" xfId="56" applyAlignment="1">
      <alignment horizontal="center"/>
      <protection/>
    </xf>
    <xf numFmtId="0" fontId="15" fillId="0" borderId="0" xfId="56" applyAlignment="1">
      <alignment horizontal="left" wrapText="1"/>
      <protection/>
    </xf>
    <xf numFmtId="0" fontId="15" fillId="0" borderId="0" xfId="56" applyAlignment="1">
      <alignment horizontal="left"/>
      <protection/>
    </xf>
    <xf numFmtId="0" fontId="15" fillId="0" borderId="20" xfId="56" applyBorder="1" applyAlignment="1">
      <alignment horizontal="center" wrapText="1"/>
      <protection/>
    </xf>
    <xf numFmtId="0" fontId="15" fillId="0" borderId="10" xfId="56" applyBorder="1" applyAlignment="1">
      <alignment horizontal="left" wrapText="1"/>
      <protection/>
    </xf>
    <xf numFmtId="0" fontId="15" fillId="0" borderId="0" xfId="56" applyAlignment="1">
      <alignment wrapText="1"/>
      <protection/>
    </xf>
    <xf numFmtId="0" fontId="15" fillId="0" borderId="0" xfId="56" applyAlignment="1">
      <alignment/>
      <protection/>
    </xf>
    <xf numFmtId="0" fontId="15" fillId="0" borderId="10" xfId="56" applyBorder="1" applyAlignment="1">
      <alignment horizontal="left"/>
      <protection/>
    </xf>
    <xf numFmtId="0" fontId="15" fillId="0" borderId="20" xfId="56" applyBorder="1" applyAlignment="1">
      <alignment horizontal="left"/>
      <protection/>
    </xf>
    <xf numFmtId="166" fontId="15" fillId="0" borderId="20" xfId="56" applyNumberFormat="1" applyBorder="1" applyAlignment="1">
      <alignment horizontal="center" wrapText="1"/>
      <protection/>
    </xf>
    <xf numFmtId="0" fontId="15" fillId="0" borderId="20" xfId="56" applyFont="1" applyBorder="1" applyAlignment="1">
      <alignment horizontal="center" wrapText="1"/>
      <protection/>
    </xf>
    <xf numFmtId="0" fontId="15" fillId="0" borderId="10" xfId="56" applyFont="1" applyBorder="1" applyAlignment="1">
      <alignment horizontal="left"/>
      <protection/>
    </xf>
    <xf numFmtId="0" fontId="15" fillId="0" borderId="10" xfId="56" applyFont="1" applyBorder="1" applyAlignment="1">
      <alignment horizontal="left" wrapText="1"/>
      <protection/>
    </xf>
    <xf numFmtId="0" fontId="15" fillId="0" borderId="20" xfId="56" applyFont="1" applyBorder="1" applyAlignment="1">
      <alignment horizontal="left"/>
      <protection/>
    </xf>
    <xf numFmtId="0" fontId="2" fillId="0" borderId="20" xfId="0" applyFont="1" applyFill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5" fillId="0" borderId="10" xfId="56" applyFont="1" applyBorder="1" applyAlignment="1">
      <alignment wrapText="1"/>
      <protection/>
    </xf>
    <xf numFmtId="0" fontId="15" fillId="0" borderId="20" xfId="56" applyFont="1" applyBorder="1" applyAlignment="1">
      <alignment wrapText="1"/>
      <protection/>
    </xf>
    <xf numFmtId="0" fontId="3" fillId="0" borderId="2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left" wrapText="1"/>
    </xf>
    <xf numFmtId="166" fontId="15" fillId="0" borderId="20" xfId="56" applyNumberFormat="1" applyFill="1" applyBorder="1" applyAlignment="1">
      <alignment horizontal="center" wrapText="1"/>
      <protection/>
    </xf>
    <xf numFmtId="0" fontId="15" fillId="0" borderId="10" xfId="56" applyFill="1" applyBorder="1" applyAlignment="1">
      <alignment horizontal="left" wrapText="1"/>
      <protection/>
    </xf>
    <xf numFmtId="0" fontId="15" fillId="0" borderId="10" xfId="56" applyFill="1" applyBorder="1" applyAlignment="1">
      <alignment horizontal="left"/>
      <protection/>
    </xf>
    <xf numFmtId="0" fontId="3" fillId="0" borderId="2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5" fillId="0" borderId="0" xfId="55" applyFont="1" applyAlignment="1">
      <alignment horizontal="right"/>
      <protection/>
    </xf>
    <xf numFmtId="0" fontId="4" fillId="0" borderId="0" xfId="0" applyFont="1" applyAlignment="1">
      <alignment horizontal="center" wrapText="1"/>
    </xf>
    <xf numFmtId="166" fontId="15" fillId="0" borderId="10" xfId="56" applyNumberFormat="1" applyFill="1" applyBorder="1" applyAlignment="1">
      <alignment horizontal="center" wrapText="1"/>
      <protection/>
    </xf>
    <xf numFmtId="0" fontId="15" fillId="0" borderId="20" xfId="56" applyBorder="1" applyAlignment="1">
      <alignment horizontal="center"/>
      <protection/>
    </xf>
    <xf numFmtId="166" fontId="15" fillId="0" borderId="20" xfId="56" applyNumberForma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1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15" fillId="0" borderId="0" xfId="59">
      <alignment/>
      <protection/>
    </xf>
    <xf numFmtId="167" fontId="15" fillId="0" borderId="0" xfId="59" applyNumberFormat="1">
      <alignment/>
      <protection/>
    </xf>
    <xf numFmtId="167" fontId="15" fillId="0" borderId="0" xfId="59" applyNumberFormat="1" applyFont="1" applyAlignment="1">
      <alignment horizontal="right"/>
      <protection/>
    </xf>
    <xf numFmtId="0" fontId="4" fillId="0" borderId="0" xfId="59" applyFont="1" applyAlignment="1">
      <alignment horizontal="center" wrapText="1"/>
      <protection/>
    </xf>
    <xf numFmtId="167" fontId="4" fillId="0" borderId="0" xfId="59" applyNumberFormat="1" applyFont="1" applyAlignment="1">
      <alignment horizontal="right"/>
      <protection/>
    </xf>
    <xf numFmtId="167" fontId="15" fillId="0" borderId="0" xfId="59" applyNumberFormat="1" applyAlignment="1">
      <alignment/>
      <protection/>
    </xf>
    <xf numFmtId="167" fontId="15" fillId="0" borderId="0" xfId="59" applyNumberFormat="1" applyAlignment="1">
      <alignment horizontal="right"/>
      <protection/>
    </xf>
    <xf numFmtId="167" fontId="15" fillId="0" borderId="0" xfId="59" applyNumberFormat="1" applyFont="1" applyAlignment="1">
      <alignment/>
      <protection/>
    </xf>
    <xf numFmtId="167" fontId="24" fillId="0" borderId="0" xfId="59" applyNumberFormat="1" applyFont="1" applyAlignment="1">
      <alignment horizontal="right" vertical="top" wrapText="1"/>
      <protection/>
    </xf>
    <xf numFmtId="0" fontId="15" fillId="0" borderId="0" xfId="59" applyAlignment="1">
      <alignment horizontal="right"/>
      <protection/>
    </xf>
    <xf numFmtId="2" fontId="15" fillId="0" borderId="0" xfId="59" applyNumberFormat="1" applyFont="1" applyAlignment="1">
      <alignment vertical="top" wrapText="1"/>
      <protection/>
    </xf>
    <xf numFmtId="2" fontId="15" fillId="0" borderId="0" xfId="59" applyNumberFormat="1" applyFont="1" applyAlignment="1">
      <alignment horizontal="right" vertical="top" wrapText="1"/>
      <protection/>
    </xf>
    <xf numFmtId="0" fontId="15" fillId="0" borderId="0" xfId="59" applyFont="1" applyAlignment="1">
      <alignment horizontal="right"/>
      <protection/>
    </xf>
    <xf numFmtId="0" fontId="11" fillId="0" borderId="0" xfId="59" applyFont="1" applyAlignment="1">
      <alignment wrapText="1"/>
      <protection/>
    </xf>
    <xf numFmtId="1" fontId="25" fillId="0" borderId="33" xfId="59" applyNumberFormat="1" applyFont="1" applyBorder="1" applyAlignment="1">
      <alignment horizontal="center" vertical="center" wrapText="1"/>
      <protection/>
    </xf>
    <xf numFmtId="167" fontId="25" fillId="0" borderId="30" xfId="59" applyNumberFormat="1" applyFont="1" applyBorder="1" applyAlignment="1">
      <alignment horizontal="center" vertical="center" wrapText="1"/>
      <protection/>
    </xf>
    <xf numFmtId="167" fontId="25" fillId="0" borderId="18" xfId="59" applyNumberFormat="1" applyFont="1" applyBorder="1" applyAlignment="1">
      <alignment horizontal="center" vertical="center" wrapText="1"/>
      <protection/>
    </xf>
    <xf numFmtId="0" fontId="26" fillId="0" borderId="35" xfId="59" applyFont="1" applyBorder="1" applyAlignment="1">
      <alignment horizontal="center" vertical="center"/>
      <protection/>
    </xf>
    <xf numFmtId="0" fontId="26" fillId="0" borderId="13" xfId="59" applyFont="1" applyBorder="1" applyAlignment="1">
      <alignment horizontal="center" vertical="center"/>
      <protection/>
    </xf>
    <xf numFmtId="0" fontId="26" fillId="0" borderId="36" xfId="59" applyFont="1" applyBorder="1" applyAlignment="1">
      <alignment horizontal="center" vertical="center"/>
      <protection/>
    </xf>
    <xf numFmtId="0" fontId="4" fillId="0" borderId="33" xfId="59" applyFont="1" applyBorder="1" applyAlignment="1">
      <alignment horizontal="center" vertical="center"/>
      <protection/>
    </xf>
    <xf numFmtId="0" fontId="4" fillId="0" borderId="37" xfId="59" applyFont="1" applyBorder="1" applyAlignment="1">
      <alignment horizontal="justify" vertical="center" wrapText="1"/>
      <protection/>
    </xf>
    <xf numFmtId="2" fontId="4" fillId="0" borderId="23" xfId="59" applyNumberFormat="1" applyFont="1" applyBorder="1" applyAlignment="1">
      <alignment horizontal="right" vertical="center"/>
      <protection/>
    </xf>
    <xf numFmtId="2" fontId="4" fillId="0" borderId="14" xfId="59" applyNumberFormat="1" applyFont="1" applyBorder="1" applyAlignment="1">
      <alignment horizontal="right" vertical="center"/>
      <protection/>
    </xf>
    <xf numFmtId="2" fontId="4" fillId="0" borderId="38" xfId="59" applyNumberFormat="1" applyFont="1" applyBorder="1" applyAlignment="1">
      <alignment horizontal="right" vertical="center"/>
      <protection/>
    </xf>
    <xf numFmtId="0" fontId="15" fillId="0" borderId="29" xfId="59" applyFont="1" applyBorder="1" applyAlignment="1">
      <alignment horizontal="center" vertical="center"/>
      <protection/>
    </xf>
    <xf numFmtId="0" fontId="15" fillId="0" borderId="11" xfId="59" applyFont="1" applyBorder="1" applyAlignment="1">
      <alignment horizontal="justify" vertical="center" wrapText="1"/>
      <protection/>
    </xf>
    <xf numFmtId="167" fontId="4" fillId="0" borderId="24" xfId="59" applyNumberFormat="1" applyFont="1" applyBorder="1" applyAlignment="1">
      <alignment horizontal="right" vertical="center"/>
      <protection/>
    </xf>
    <xf numFmtId="167" fontId="4" fillId="0" borderId="16" xfId="59" applyNumberFormat="1" applyFont="1" applyBorder="1" applyAlignment="1">
      <alignment horizontal="right" vertical="center"/>
      <protection/>
    </xf>
    <xf numFmtId="167" fontId="25" fillId="0" borderId="12" xfId="59" applyNumberFormat="1" applyFont="1" applyBorder="1" applyAlignment="1">
      <alignment horizontal="center" vertical="center" wrapText="1"/>
      <protection/>
    </xf>
    <xf numFmtId="0" fontId="15" fillId="0" borderId="16" xfId="59" applyBorder="1">
      <alignment/>
      <protection/>
    </xf>
    <xf numFmtId="2" fontId="15" fillId="0" borderId="24" xfId="59" applyNumberFormat="1" applyFont="1" applyBorder="1" applyAlignment="1">
      <alignment horizontal="right" vertical="center"/>
      <protection/>
    </xf>
    <xf numFmtId="2" fontId="15" fillId="0" borderId="16" xfId="59" applyNumberFormat="1" applyFont="1" applyBorder="1" applyAlignment="1">
      <alignment horizontal="right" vertical="center"/>
      <protection/>
    </xf>
    <xf numFmtId="2" fontId="26" fillId="0" borderId="12" xfId="59" applyNumberFormat="1" applyFont="1" applyBorder="1" applyAlignment="1">
      <alignment horizontal="center" vertical="center" wrapText="1"/>
      <protection/>
    </xf>
    <xf numFmtId="2" fontId="15" fillId="0" borderId="16" xfId="59" applyNumberFormat="1" applyBorder="1">
      <alignment/>
      <protection/>
    </xf>
    <xf numFmtId="0" fontId="15" fillId="0" borderId="30" xfId="59" applyFont="1" applyBorder="1" applyAlignment="1">
      <alignment horizontal="center" vertical="center"/>
      <protection/>
    </xf>
    <xf numFmtId="0" fontId="15" fillId="0" borderId="39" xfId="59" applyFont="1" applyBorder="1" applyAlignment="1">
      <alignment horizontal="justify" vertical="center" wrapText="1"/>
      <protection/>
    </xf>
    <xf numFmtId="167" fontId="15" fillId="0" borderId="40" xfId="59" applyNumberFormat="1" applyFont="1" applyBorder="1" applyAlignment="1">
      <alignment horizontal="right" vertical="center"/>
      <protection/>
    </xf>
    <xf numFmtId="167" fontId="15" fillId="0" borderId="18" xfId="59" applyNumberFormat="1" applyFont="1" applyBorder="1" applyAlignment="1">
      <alignment horizontal="right" vertical="center"/>
      <protection/>
    </xf>
    <xf numFmtId="167" fontId="26" fillId="0" borderId="41" xfId="59" applyNumberFormat="1" applyFont="1" applyBorder="1" applyAlignment="1">
      <alignment horizontal="center" vertical="center" wrapText="1"/>
      <protection/>
    </xf>
    <xf numFmtId="0" fontId="15" fillId="0" borderId="18" xfId="59" applyBorder="1">
      <alignment/>
      <protection/>
    </xf>
    <xf numFmtId="0" fontId="4" fillId="0" borderId="29" xfId="59" applyFont="1" applyBorder="1" applyAlignment="1">
      <alignment horizontal="center" vertical="center"/>
      <protection/>
    </xf>
    <xf numFmtId="0" fontId="4" fillId="0" borderId="11" xfId="59" applyFont="1" applyBorder="1" applyAlignment="1">
      <alignment horizontal="justify" vertical="center" wrapText="1"/>
      <protection/>
    </xf>
    <xf numFmtId="2" fontId="4" fillId="0" borderId="24" xfId="59" applyNumberFormat="1" applyFont="1" applyBorder="1" applyAlignment="1">
      <alignment horizontal="right" vertical="center"/>
      <protection/>
    </xf>
    <xf numFmtId="2" fontId="4" fillId="0" borderId="16" xfId="59" applyNumberFormat="1" applyFont="1" applyBorder="1" applyAlignment="1">
      <alignment horizontal="right" vertical="center"/>
      <protection/>
    </xf>
    <xf numFmtId="167" fontId="15" fillId="0" borderId="24" xfId="59" applyNumberFormat="1" applyFont="1" applyBorder="1" applyAlignment="1">
      <alignment horizontal="right" vertical="center"/>
      <protection/>
    </xf>
    <xf numFmtId="167" fontId="15" fillId="0" borderId="16" xfId="59" applyNumberFormat="1" applyFont="1" applyBorder="1" applyAlignment="1">
      <alignment horizontal="right" vertical="center"/>
      <protection/>
    </xf>
    <xf numFmtId="2" fontId="15" fillId="0" borderId="16" xfId="59" applyNumberFormat="1" applyBorder="1" applyAlignment="1">
      <alignment horizontal="center" vertical="center"/>
      <protection/>
    </xf>
    <xf numFmtId="167" fontId="26" fillId="0" borderId="12" xfId="59" applyNumberFormat="1" applyFont="1" applyBorder="1" applyAlignment="1">
      <alignment horizontal="center" vertical="center" wrapText="1"/>
      <protection/>
    </xf>
    <xf numFmtId="0" fontId="4" fillId="0" borderId="42" xfId="59" applyFont="1" applyBorder="1" applyAlignment="1">
      <alignment horizontal="center" vertical="center"/>
      <protection/>
    </xf>
    <xf numFmtId="0" fontId="4" fillId="0" borderId="43" xfId="59" applyFont="1" applyBorder="1" applyAlignment="1">
      <alignment horizontal="justify" vertical="center" wrapText="1"/>
      <protection/>
    </xf>
    <xf numFmtId="2" fontId="4" fillId="0" borderId="44" xfId="59" applyNumberFormat="1" applyFont="1" applyBorder="1" applyAlignment="1">
      <alignment horizontal="right" vertical="center"/>
      <protection/>
    </xf>
    <xf numFmtId="2" fontId="4" fillId="0" borderId="45" xfId="59" applyNumberFormat="1" applyFont="1" applyBorder="1" applyAlignment="1">
      <alignment horizontal="right" vertical="center"/>
      <protection/>
    </xf>
    <xf numFmtId="0" fontId="4" fillId="0" borderId="23" xfId="59" applyFont="1" applyBorder="1" applyAlignment="1">
      <alignment horizontal="center" vertical="center"/>
      <protection/>
    </xf>
    <xf numFmtId="0" fontId="4" fillId="0" borderId="44" xfId="59" applyFont="1" applyBorder="1" applyAlignment="1">
      <alignment horizontal="justify" vertical="center" wrapText="1"/>
      <protection/>
    </xf>
    <xf numFmtId="0" fontId="15" fillId="0" borderId="46" xfId="59" applyFont="1" applyBorder="1" applyAlignment="1">
      <alignment horizontal="justify" vertical="center" wrapText="1"/>
      <protection/>
    </xf>
    <xf numFmtId="2" fontId="15" fillId="0" borderId="47" xfId="59" applyNumberFormat="1" applyFont="1" applyBorder="1" applyAlignment="1">
      <alignment horizontal="right" vertical="center"/>
      <protection/>
    </xf>
    <xf numFmtId="2" fontId="15" fillId="0" borderId="14" xfId="59" applyNumberFormat="1" applyFont="1" applyBorder="1" applyAlignment="1">
      <alignment horizontal="right" vertical="center"/>
      <protection/>
    </xf>
    <xf numFmtId="0" fontId="15" fillId="0" borderId="11" xfId="59" applyFont="1" applyBorder="1" applyAlignment="1">
      <alignment horizontal="justify" vertical="center"/>
      <protection/>
    </xf>
    <xf numFmtId="2" fontId="15" fillId="0" borderId="40" xfId="59" applyNumberFormat="1" applyFont="1" applyBorder="1" applyAlignment="1">
      <alignment horizontal="right" vertical="center"/>
      <protection/>
    </xf>
    <xf numFmtId="2" fontId="15" fillId="0" borderId="18" xfId="59" applyNumberFormat="1" applyFont="1" applyBorder="1" applyAlignment="1">
      <alignment horizontal="right" vertical="center"/>
      <protection/>
    </xf>
    <xf numFmtId="2" fontId="26" fillId="0" borderId="41" xfId="59" applyNumberFormat="1" applyFont="1" applyBorder="1" applyAlignment="1">
      <alignment horizontal="center" vertical="center" wrapText="1"/>
      <protection/>
    </xf>
    <xf numFmtId="2" fontId="15" fillId="0" borderId="18" xfId="59" applyNumberFormat="1" applyBorder="1">
      <alignment/>
      <protection/>
    </xf>
    <xf numFmtId="0" fontId="4" fillId="0" borderId="48" xfId="59" applyFont="1" applyBorder="1" applyAlignment="1">
      <alignment horizontal="center" vertical="center"/>
      <protection/>
    </xf>
    <xf numFmtId="0" fontId="4" fillId="0" borderId="49" xfId="59" applyFont="1" applyBorder="1" applyAlignment="1">
      <alignment horizontal="justify" vertical="center" wrapText="1"/>
      <protection/>
    </xf>
    <xf numFmtId="2" fontId="26" fillId="0" borderId="38" xfId="59" applyNumberFormat="1" applyFont="1" applyBorder="1" applyAlignment="1">
      <alignment horizontal="center" vertical="center" wrapText="1"/>
      <protection/>
    </xf>
    <xf numFmtId="2" fontId="15" fillId="0" borderId="14" xfId="59" applyNumberFormat="1" applyBorder="1">
      <alignment/>
      <protection/>
    </xf>
    <xf numFmtId="16" fontId="15" fillId="0" borderId="29" xfId="59" applyNumberFormat="1" applyFont="1" applyBorder="1" applyAlignment="1">
      <alignment horizontal="center" vertical="center"/>
      <protection/>
    </xf>
    <xf numFmtId="2" fontId="25" fillId="0" borderId="12" xfId="59" applyNumberFormat="1" applyFont="1" applyBorder="1" applyAlignment="1">
      <alignment horizontal="center" vertical="center" wrapText="1"/>
      <protection/>
    </xf>
    <xf numFmtId="2" fontId="4" fillId="0" borderId="40" xfId="59" applyNumberFormat="1" applyFont="1" applyBorder="1" applyAlignment="1">
      <alignment horizontal="right" vertical="center"/>
      <protection/>
    </xf>
    <xf numFmtId="2" fontId="4" fillId="0" borderId="18" xfId="59" applyNumberFormat="1" applyFont="1" applyBorder="1" applyAlignment="1">
      <alignment horizontal="right" vertical="center"/>
      <protection/>
    </xf>
    <xf numFmtId="0" fontId="23" fillId="0" borderId="11" xfId="59" applyFont="1" applyBorder="1">
      <alignment/>
      <protection/>
    </xf>
    <xf numFmtId="2" fontId="15" fillId="0" borderId="21" xfId="59" applyNumberFormat="1" applyFont="1" applyBorder="1" applyAlignment="1">
      <alignment horizontal="right" vertical="center"/>
      <protection/>
    </xf>
    <xf numFmtId="2" fontId="15" fillId="0" borderId="21" xfId="59" applyNumberFormat="1" applyBorder="1">
      <alignment/>
      <protection/>
    </xf>
    <xf numFmtId="2" fontId="26" fillId="0" borderId="38" xfId="59" applyNumberFormat="1" applyFont="1" applyBorder="1" applyAlignment="1">
      <alignment horizontal="center" vertical="center"/>
      <protection/>
    </xf>
    <xf numFmtId="2" fontId="15" fillId="0" borderId="0" xfId="59" applyNumberFormat="1">
      <alignment/>
      <protection/>
    </xf>
    <xf numFmtId="167" fontId="4" fillId="0" borderId="23" xfId="59" applyNumberFormat="1" applyFont="1" applyBorder="1" applyAlignment="1">
      <alignment horizontal="right" vertical="center"/>
      <protection/>
    </xf>
    <xf numFmtId="167" fontId="4" fillId="0" borderId="14" xfId="59" applyNumberFormat="1" applyFont="1" applyBorder="1" applyAlignment="1">
      <alignment horizontal="right" vertical="center"/>
      <protection/>
    </xf>
    <xf numFmtId="167" fontId="26" fillId="0" borderId="38" xfId="59" applyNumberFormat="1" applyFont="1" applyBorder="1" applyAlignment="1">
      <alignment horizontal="center" vertical="center" wrapText="1"/>
      <protection/>
    </xf>
    <xf numFmtId="0" fontId="15" fillId="0" borderId="14" xfId="59" applyBorder="1">
      <alignment/>
      <protection/>
    </xf>
    <xf numFmtId="49" fontId="15" fillId="0" borderId="35" xfId="59" applyNumberFormat="1" applyFont="1" applyBorder="1" applyAlignment="1">
      <alignment horizontal="center" vertical="center"/>
      <protection/>
    </xf>
    <xf numFmtId="0" fontId="15" fillId="0" borderId="13" xfId="59" applyFont="1" applyBorder="1" applyAlignment="1">
      <alignment horizontal="justify" vertical="center" wrapText="1"/>
      <protection/>
    </xf>
    <xf numFmtId="167" fontId="4" fillId="0" borderId="50" xfId="59" applyNumberFormat="1" applyFont="1" applyBorder="1" applyAlignment="1">
      <alignment horizontal="right" vertical="center"/>
      <protection/>
    </xf>
    <xf numFmtId="167" fontId="15" fillId="0" borderId="51" xfId="59" applyNumberFormat="1" applyFont="1" applyBorder="1" applyAlignment="1">
      <alignment horizontal="right" vertical="center"/>
      <protection/>
    </xf>
    <xf numFmtId="167" fontId="26" fillId="0" borderId="0" xfId="59" applyNumberFormat="1" applyFont="1" applyBorder="1" applyAlignment="1">
      <alignment horizontal="center" vertical="center" wrapText="1"/>
      <protection/>
    </xf>
    <xf numFmtId="167" fontId="15" fillId="0" borderId="14" xfId="59" applyNumberFormat="1" applyFont="1" applyBorder="1" applyAlignment="1">
      <alignment horizontal="right" vertical="center"/>
      <protection/>
    </xf>
    <xf numFmtId="167" fontId="27" fillId="0" borderId="38" xfId="59" applyNumberFormat="1" applyFont="1" applyBorder="1" applyAlignment="1">
      <alignment horizontal="center" vertical="center" wrapText="1"/>
      <protection/>
    </xf>
    <xf numFmtId="167" fontId="27" fillId="0" borderId="12" xfId="59" applyNumberFormat="1" applyFont="1" applyBorder="1" applyAlignment="1">
      <alignment horizontal="center" vertical="center" wrapText="1"/>
      <protection/>
    </xf>
    <xf numFmtId="0" fontId="15" fillId="0" borderId="49" xfId="59" applyFont="1" applyBorder="1" applyAlignment="1">
      <alignment horizontal="justify" vertical="center" wrapText="1"/>
      <protection/>
    </xf>
    <xf numFmtId="167" fontId="4" fillId="0" borderId="52" xfId="59" applyNumberFormat="1" applyFont="1" applyBorder="1" applyAlignment="1">
      <alignment horizontal="right" vertical="center"/>
      <protection/>
    </xf>
    <xf numFmtId="167" fontId="27" fillId="0" borderId="53" xfId="59" applyNumberFormat="1" applyFont="1" applyBorder="1" applyAlignment="1">
      <alignment horizontal="center" vertical="center" wrapText="1"/>
      <protection/>
    </xf>
    <xf numFmtId="167" fontId="4" fillId="0" borderId="44" xfId="59" applyNumberFormat="1" applyFont="1" applyBorder="1" applyAlignment="1">
      <alignment horizontal="right" vertical="center"/>
      <protection/>
    </xf>
    <xf numFmtId="167" fontId="26" fillId="0" borderId="44" xfId="59" applyNumberFormat="1" applyFont="1" applyBorder="1" applyAlignment="1">
      <alignment horizontal="center" vertical="center" wrapText="1"/>
      <protection/>
    </xf>
    <xf numFmtId="0" fontId="15" fillId="0" borderId="44" xfId="59" applyBorder="1">
      <alignment/>
      <protection/>
    </xf>
    <xf numFmtId="0" fontId="4" fillId="0" borderId="27" xfId="59" applyFont="1" applyBorder="1" applyAlignment="1">
      <alignment horizontal="center" vertical="center"/>
      <protection/>
    </xf>
    <xf numFmtId="0" fontId="4" fillId="0" borderId="46" xfId="59" applyFont="1" applyBorder="1" applyAlignment="1">
      <alignment horizontal="justify" vertical="center" wrapText="1"/>
      <protection/>
    </xf>
    <xf numFmtId="167" fontId="4" fillId="0" borderId="47" xfId="59" applyNumberFormat="1" applyFont="1" applyBorder="1" applyAlignment="1">
      <alignment horizontal="right" vertical="center"/>
      <protection/>
    </xf>
    <xf numFmtId="167" fontId="25" fillId="0" borderId="54" xfId="59" applyNumberFormat="1" applyFont="1" applyBorder="1" applyAlignment="1">
      <alignment horizontal="center" vertical="center" wrapText="1"/>
      <protection/>
    </xf>
    <xf numFmtId="167" fontId="15" fillId="0" borderId="41" xfId="59" applyNumberFormat="1" applyBorder="1" applyAlignment="1">
      <alignment horizontal="center" vertical="center"/>
      <protection/>
    </xf>
    <xf numFmtId="167" fontId="15" fillId="0" borderId="45" xfId="59" applyNumberFormat="1" applyFont="1" applyBorder="1" applyAlignment="1">
      <alignment horizontal="right" vertical="center"/>
      <protection/>
    </xf>
    <xf numFmtId="167" fontId="15" fillId="0" borderId="44" xfId="59" applyNumberFormat="1" applyFont="1" applyBorder="1" applyAlignment="1">
      <alignment horizontal="right" vertical="center"/>
      <protection/>
    </xf>
    <xf numFmtId="167" fontId="15" fillId="0" borderId="44" xfId="59" applyNumberFormat="1" applyBorder="1" applyAlignment="1">
      <alignment horizontal="center" vertical="center"/>
      <protection/>
    </xf>
    <xf numFmtId="0" fontId="4" fillId="0" borderId="30" xfId="59" applyFont="1" applyBorder="1" applyAlignment="1">
      <alignment horizontal="center" vertical="center"/>
      <protection/>
    </xf>
    <xf numFmtId="167" fontId="4" fillId="0" borderId="18" xfId="59" applyNumberFormat="1" applyFont="1" applyBorder="1" applyAlignment="1">
      <alignment horizontal="right" vertical="center"/>
      <protection/>
    </xf>
    <xf numFmtId="167" fontId="4" fillId="0" borderId="41" xfId="59" applyNumberFormat="1" applyFont="1" applyBorder="1" applyAlignment="1">
      <alignment horizontal="right" vertical="center"/>
      <protection/>
    </xf>
    <xf numFmtId="167" fontId="15" fillId="0" borderId="18" xfId="59" applyNumberFormat="1" applyBorder="1" applyAlignment="1">
      <alignment horizontal="center" vertical="center"/>
      <protection/>
    </xf>
    <xf numFmtId="0" fontId="15" fillId="0" borderId="55" xfId="59" applyBorder="1">
      <alignment/>
      <protection/>
    </xf>
    <xf numFmtId="2" fontId="15" fillId="0" borderId="44" xfId="59" applyNumberFormat="1" applyFont="1" applyBorder="1" applyAlignment="1">
      <alignment horizontal="right" vertical="center"/>
      <protection/>
    </xf>
    <xf numFmtId="0" fontId="4" fillId="0" borderId="56" xfId="59" applyFont="1" applyBorder="1" applyAlignment="1">
      <alignment horizontal="center" vertical="center"/>
      <protection/>
    </xf>
    <xf numFmtId="0" fontId="4" fillId="0" borderId="57" xfId="59" applyFont="1" applyBorder="1" applyAlignment="1">
      <alignment horizontal="justify" vertical="center" wrapText="1"/>
      <protection/>
    </xf>
    <xf numFmtId="2" fontId="4" fillId="0" borderId="35" xfId="59" applyNumberFormat="1" applyFont="1" applyBorder="1" applyAlignment="1">
      <alignment horizontal="right" vertical="center"/>
      <protection/>
    </xf>
    <xf numFmtId="0" fontId="15" fillId="0" borderId="45" xfId="59" applyFont="1" applyBorder="1" applyAlignment="1">
      <alignment horizontal="center" vertical="center"/>
      <protection/>
    </xf>
    <xf numFmtId="0" fontId="15" fillId="0" borderId="58" xfId="59" applyFont="1" applyBorder="1" applyAlignment="1">
      <alignment horizontal="justify" vertical="center" wrapText="1"/>
      <protection/>
    </xf>
    <xf numFmtId="2" fontId="15" fillId="0" borderId="58" xfId="59" applyNumberFormat="1" applyFont="1" applyBorder="1" applyAlignment="1">
      <alignment horizontal="right" vertical="center"/>
      <protection/>
    </xf>
    <xf numFmtId="2" fontId="15" fillId="0" borderId="58" xfId="59" applyNumberFormat="1" applyBorder="1" applyAlignment="1">
      <alignment horizontal="center" vertical="center"/>
      <protection/>
    </xf>
    <xf numFmtId="2" fontId="15" fillId="0" borderId="59" xfId="59" applyNumberFormat="1" applyBorder="1">
      <alignment/>
      <protection/>
    </xf>
    <xf numFmtId="0" fontId="15" fillId="0" borderId="27" xfId="59" applyFont="1" applyBorder="1" applyAlignment="1">
      <alignment horizontal="center" vertical="center"/>
      <protection/>
    </xf>
    <xf numFmtId="167" fontId="15" fillId="0" borderId="47" xfId="59" applyNumberFormat="1" applyFont="1" applyBorder="1" applyAlignment="1">
      <alignment horizontal="right" vertical="center"/>
      <protection/>
    </xf>
    <xf numFmtId="167" fontId="15" fillId="0" borderId="14" xfId="59" applyNumberFormat="1" applyBorder="1" applyAlignment="1">
      <alignment horizontal="center" vertical="center"/>
      <protection/>
    </xf>
    <xf numFmtId="167" fontId="15" fillId="0" borderId="24" xfId="59" applyNumberFormat="1" applyBorder="1" applyAlignment="1">
      <alignment vertical="center"/>
      <protection/>
    </xf>
    <xf numFmtId="167" fontId="15" fillId="0" borderId="16" xfId="59" applyNumberFormat="1" applyBorder="1" applyAlignment="1">
      <alignment vertical="center"/>
      <protection/>
    </xf>
    <xf numFmtId="167" fontId="15" fillId="0" borderId="16" xfId="59" applyNumberFormat="1" applyBorder="1" applyAlignment="1">
      <alignment horizontal="center" vertical="center"/>
      <protection/>
    </xf>
    <xf numFmtId="0" fontId="15" fillId="0" borderId="56" xfId="59" applyFont="1" applyBorder="1" applyAlignment="1">
      <alignment horizontal="center" vertical="center"/>
      <protection/>
    </xf>
    <xf numFmtId="0" fontId="15" fillId="0" borderId="57" xfId="59" applyFont="1" applyBorder="1" applyAlignment="1">
      <alignment horizontal="justify" vertical="center" wrapText="1"/>
      <protection/>
    </xf>
    <xf numFmtId="167" fontId="15" fillId="0" borderId="26" xfId="59" applyNumberFormat="1" applyBorder="1" applyAlignment="1">
      <alignment vertical="center"/>
      <protection/>
    </xf>
    <xf numFmtId="167" fontId="15" fillId="0" borderId="21" xfId="59" applyNumberFormat="1" applyBorder="1" applyAlignment="1">
      <alignment vertical="center"/>
      <protection/>
    </xf>
    <xf numFmtId="167" fontId="15" fillId="0" borderId="21" xfId="59" applyNumberFormat="1" applyBorder="1" applyAlignment="1">
      <alignment horizontal="center" vertical="center"/>
      <protection/>
    </xf>
    <xf numFmtId="167" fontId="15" fillId="0" borderId="40" xfId="59" applyNumberFormat="1" applyBorder="1" applyAlignment="1">
      <alignment vertical="center"/>
      <protection/>
    </xf>
    <xf numFmtId="167" fontId="15" fillId="0" borderId="18" xfId="59" applyNumberFormat="1" applyBorder="1" applyAlignment="1">
      <alignment vertical="center"/>
      <protection/>
    </xf>
    <xf numFmtId="0" fontId="15" fillId="0" borderId="0" xfId="59" applyFont="1" applyAlignment="1">
      <alignment vertical="center"/>
      <protection/>
    </xf>
    <xf numFmtId="0" fontId="15" fillId="0" borderId="0" xfId="59" applyAlignment="1">
      <alignment horizontal="left"/>
      <protection/>
    </xf>
    <xf numFmtId="167" fontId="15" fillId="0" borderId="0" xfId="59" applyNumberFormat="1" applyAlignment="1">
      <alignment horizontal="left"/>
      <protection/>
    </xf>
    <xf numFmtId="0" fontId="15" fillId="0" borderId="0" xfId="59" applyFont="1">
      <alignment/>
      <protection/>
    </xf>
    <xf numFmtId="0" fontId="15" fillId="0" borderId="0" xfId="58" applyFont="1">
      <alignment/>
      <protection/>
    </xf>
    <xf numFmtId="0" fontId="15" fillId="0" borderId="0" xfId="58" applyFont="1" applyAlignment="1">
      <alignment horizontal="right"/>
      <protection/>
    </xf>
    <xf numFmtId="0" fontId="4" fillId="0" borderId="0" xfId="58" applyFont="1" applyAlignment="1">
      <alignment horizontal="center" wrapText="1"/>
      <protection/>
    </xf>
    <xf numFmtId="0" fontId="15" fillId="0" borderId="0" xfId="58" applyFont="1" applyAlignment="1">
      <alignment horizontal="left"/>
      <protection/>
    </xf>
    <xf numFmtId="167" fontId="4" fillId="0" borderId="0" xfId="58" applyNumberFormat="1" applyFont="1" applyAlignment="1">
      <alignment horizontal="right"/>
      <protection/>
    </xf>
    <xf numFmtId="167" fontId="4" fillId="0" borderId="0" xfId="58" applyNumberFormat="1" applyFont="1" applyAlignment="1">
      <alignment horizontal="center"/>
      <protection/>
    </xf>
    <xf numFmtId="167" fontId="15" fillId="0" borderId="0" xfId="58" applyNumberFormat="1" applyAlignment="1">
      <alignment horizontal="right"/>
      <protection/>
    </xf>
    <xf numFmtId="167" fontId="15" fillId="0" borderId="0" xfId="58" applyNumberFormat="1" applyFont="1" applyAlignment="1">
      <alignment horizontal="right"/>
      <protection/>
    </xf>
    <xf numFmtId="0" fontId="15" fillId="0" borderId="0" xfId="58">
      <alignment/>
      <protection/>
    </xf>
    <xf numFmtId="0" fontId="15" fillId="0" borderId="0" xfId="58" applyAlignment="1">
      <alignment horizontal="right"/>
      <protection/>
    </xf>
    <xf numFmtId="167" fontId="24" fillId="0" borderId="0" xfId="58" applyNumberFormat="1" applyFont="1" applyAlignment="1">
      <alignment horizontal="right" vertical="top" wrapText="1"/>
      <protection/>
    </xf>
    <xf numFmtId="2" fontId="15" fillId="0" borderId="0" xfId="58" applyNumberFormat="1" applyFont="1" applyAlignment="1">
      <alignment horizontal="right" vertical="top" wrapText="1"/>
      <protection/>
    </xf>
    <xf numFmtId="0" fontId="4" fillId="0" borderId="44" xfId="58" applyFont="1" applyBorder="1" applyAlignment="1">
      <alignment horizontal="center" vertical="center" wrapText="1"/>
      <protection/>
    </xf>
    <xf numFmtId="0" fontId="4" fillId="0" borderId="58" xfId="58" applyFont="1" applyBorder="1" applyAlignment="1">
      <alignment horizontal="center" vertical="center" wrapText="1"/>
      <protection/>
    </xf>
    <xf numFmtId="1" fontId="25" fillId="0" borderId="33" xfId="58" applyNumberFormat="1" applyFont="1" applyBorder="1" applyAlignment="1">
      <alignment horizontal="center" vertical="center" wrapText="1"/>
      <protection/>
    </xf>
    <xf numFmtId="1" fontId="25" fillId="0" borderId="23" xfId="58" applyNumberFormat="1" applyFont="1" applyBorder="1" applyAlignment="1">
      <alignment horizontal="center" vertical="center" wrapText="1"/>
      <protection/>
    </xf>
    <xf numFmtId="1" fontId="25" fillId="0" borderId="14" xfId="58" applyNumberFormat="1" applyFont="1" applyBorder="1" applyAlignment="1">
      <alignment horizontal="center" vertical="center" wrapText="1"/>
      <protection/>
    </xf>
    <xf numFmtId="0" fontId="15" fillId="0" borderId="16" xfId="58" applyFont="1" applyFill="1" applyBorder="1" applyAlignment="1">
      <alignment horizontal="center" vertical="center" wrapText="1"/>
      <protection/>
    </xf>
    <xf numFmtId="0" fontId="15" fillId="0" borderId="14" xfId="58" applyFont="1" applyFill="1" applyBorder="1" applyAlignment="1">
      <alignment horizontal="left" vertical="center" wrapText="1"/>
      <protection/>
    </xf>
    <xf numFmtId="0" fontId="15" fillId="0" borderId="14" xfId="58" applyFont="1" applyFill="1" applyBorder="1" applyAlignment="1">
      <alignment horizontal="right" vertical="center" wrapText="1"/>
      <protection/>
    </xf>
    <xf numFmtId="0" fontId="15" fillId="0" borderId="38" xfId="58" applyFont="1" applyFill="1" applyBorder="1" applyAlignment="1">
      <alignment horizontal="right" vertical="center" wrapText="1"/>
      <protection/>
    </xf>
    <xf numFmtId="167" fontId="15" fillId="0" borderId="14" xfId="58" applyNumberFormat="1" applyFont="1" applyFill="1" applyBorder="1" applyAlignment="1">
      <alignment horizontal="right" vertical="center" wrapText="1"/>
      <protection/>
    </xf>
    <xf numFmtId="0" fontId="15" fillId="0" borderId="16" xfId="58" applyFont="1" applyFill="1" applyBorder="1" applyAlignment="1">
      <alignment horizontal="center" vertical="center"/>
      <protection/>
    </xf>
    <xf numFmtId="0" fontId="15" fillId="0" borderId="16" xfId="58" applyFont="1" applyFill="1" applyBorder="1" applyAlignment="1">
      <alignment horizontal="left" vertical="center" wrapText="1"/>
      <protection/>
    </xf>
    <xf numFmtId="167" fontId="15" fillId="0" borderId="16" xfId="58" applyNumberFormat="1" applyFont="1" applyFill="1" applyBorder="1">
      <alignment/>
      <protection/>
    </xf>
    <xf numFmtId="167" fontId="15" fillId="0" borderId="12" xfId="58" applyNumberFormat="1" applyFont="1" applyFill="1" applyBorder="1">
      <alignment/>
      <protection/>
    </xf>
    <xf numFmtId="167" fontId="15" fillId="0" borderId="12" xfId="58" applyNumberFormat="1" applyFont="1" applyBorder="1">
      <alignment/>
      <protection/>
    </xf>
    <xf numFmtId="167" fontId="15" fillId="0" borderId="16" xfId="58" applyNumberFormat="1" applyFont="1" applyBorder="1">
      <alignment/>
      <protection/>
    </xf>
    <xf numFmtId="0" fontId="15" fillId="0" borderId="16" xfId="58" applyFont="1" applyFill="1" applyBorder="1">
      <alignment/>
      <protection/>
    </xf>
    <xf numFmtId="0" fontId="15" fillId="0" borderId="12" xfId="58" applyFont="1" applyBorder="1">
      <alignment/>
      <protection/>
    </xf>
    <xf numFmtId="0" fontId="15" fillId="0" borderId="16" xfId="58" applyFont="1" applyBorder="1">
      <alignment/>
      <protection/>
    </xf>
    <xf numFmtId="0" fontId="15" fillId="0" borderId="16" xfId="58" applyFont="1" applyFill="1" applyBorder="1" applyAlignment="1">
      <alignment horizontal="right"/>
      <protection/>
    </xf>
    <xf numFmtId="0" fontId="15" fillId="0" borderId="12" xfId="58" applyFont="1" applyBorder="1" applyAlignment="1">
      <alignment horizontal="right"/>
      <protection/>
    </xf>
    <xf numFmtId="0" fontId="15" fillId="0" borderId="16" xfId="58" applyFont="1" applyBorder="1" applyAlignment="1">
      <alignment horizontal="right"/>
      <protection/>
    </xf>
    <xf numFmtId="167" fontId="23" fillId="0" borderId="16" xfId="58" applyNumberFormat="1" applyFont="1" applyBorder="1" applyAlignment="1">
      <alignment horizontal="right"/>
      <protection/>
    </xf>
    <xf numFmtId="167" fontId="23" fillId="0" borderId="12" xfId="58" applyNumberFormat="1" applyFont="1" applyBorder="1" applyAlignment="1">
      <alignment horizontal="right"/>
      <protection/>
    </xf>
    <xf numFmtId="0" fontId="15" fillId="0" borderId="16" xfId="58" applyNumberFormat="1" applyFont="1" applyFill="1" applyBorder="1" applyAlignment="1">
      <alignment horizontal="center" vertical="center"/>
      <protection/>
    </xf>
    <xf numFmtId="0" fontId="15" fillId="0" borderId="21" xfId="58" applyFont="1" applyFill="1" applyBorder="1" applyAlignment="1">
      <alignment horizontal="center" vertical="center"/>
      <protection/>
    </xf>
    <xf numFmtId="0" fontId="15" fillId="0" borderId="21" xfId="58" applyFont="1" applyFill="1" applyBorder="1" applyAlignment="1">
      <alignment horizontal="left" vertical="center" wrapText="1"/>
      <protection/>
    </xf>
    <xf numFmtId="0" fontId="15" fillId="0" borderId="21" xfId="58" applyFont="1" applyFill="1" applyBorder="1">
      <alignment/>
      <protection/>
    </xf>
    <xf numFmtId="0" fontId="15" fillId="0" borderId="18" xfId="58" applyFont="1" applyFill="1" applyBorder="1" applyAlignment="1">
      <alignment horizontal="left" vertical="center" wrapText="1"/>
      <protection/>
    </xf>
    <xf numFmtId="0" fontId="15" fillId="0" borderId="18" xfId="58" applyFont="1" applyFill="1" applyBorder="1">
      <alignment/>
      <protection/>
    </xf>
    <xf numFmtId="0" fontId="15" fillId="0" borderId="41" xfId="58" applyFont="1" applyBorder="1">
      <alignment/>
      <protection/>
    </xf>
    <xf numFmtId="0" fontId="15" fillId="0" borderId="18" xfId="58" applyFont="1" applyBorder="1">
      <alignment/>
      <protection/>
    </xf>
    <xf numFmtId="0" fontId="4" fillId="0" borderId="33" xfId="58" applyFont="1" applyFill="1" applyBorder="1" applyAlignment="1">
      <alignment horizontal="left" vertical="center"/>
      <protection/>
    </xf>
    <xf numFmtId="0" fontId="4" fillId="0" borderId="34" xfId="58" applyFont="1" applyFill="1" applyBorder="1" applyAlignment="1">
      <alignment horizontal="left" vertical="center" wrapText="1"/>
      <protection/>
    </xf>
    <xf numFmtId="0" fontId="4" fillId="0" borderId="14" xfId="58" applyFont="1" applyFill="1" applyBorder="1">
      <alignment/>
      <protection/>
    </xf>
    <xf numFmtId="0" fontId="15" fillId="0" borderId="29" xfId="58" applyFont="1" applyFill="1" applyBorder="1" applyAlignment="1">
      <alignment horizontal="left" vertical="center"/>
      <protection/>
    </xf>
    <xf numFmtId="0" fontId="15" fillId="0" borderId="20" xfId="58" applyFont="1" applyFill="1" applyBorder="1" applyAlignment="1">
      <alignment horizontal="left" vertical="center" wrapText="1"/>
      <protection/>
    </xf>
    <xf numFmtId="0" fontId="15" fillId="0" borderId="20" xfId="58" applyFont="1" applyFill="1" applyBorder="1" applyAlignment="1">
      <alignment horizontal="right" vertical="center" wrapText="1"/>
      <protection/>
    </xf>
    <xf numFmtId="0" fontId="15" fillId="0" borderId="30" xfId="58" applyFont="1" applyFill="1" applyBorder="1" applyAlignment="1">
      <alignment horizontal="left" vertical="center"/>
      <protection/>
    </xf>
    <xf numFmtId="0" fontId="15" fillId="0" borderId="31" xfId="58" applyFont="1" applyFill="1" applyBorder="1" applyAlignment="1">
      <alignment horizontal="right" vertical="center" wrapText="1"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 applyBorder="1" applyAlignment="1">
      <alignment horizontal="left" vertical="center" wrapText="1" indent="4"/>
      <protection/>
    </xf>
    <xf numFmtId="0" fontId="15" fillId="0" borderId="0" xfId="58" applyFont="1" applyFill="1" applyBorder="1" applyAlignment="1">
      <alignment horizontal="left" vertical="center"/>
      <protection/>
    </xf>
    <xf numFmtId="0" fontId="15" fillId="0" borderId="0" xfId="58" applyFont="1" applyBorder="1">
      <alignment/>
      <protection/>
    </xf>
    <xf numFmtId="167" fontId="15" fillId="0" borderId="0" xfId="58" applyNumberFormat="1">
      <alignment/>
      <protection/>
    </xf>
    <xf numFmtId="0" fontId="4" fillId="0" borderId="0" xfId="58" applyFont="1" applyBorder="1" applyAlignment="1">
      <alignment horizontal="center" vertical="center" wrapText="1"/>
      <protection/>
    </xf>
    <xf numFmtId="1" fontId="4" fillId="0" borderId="0" xfId="58" applyNumberFormat="1" applyFont="1" applyAlignment="1">
      <alignment horizontal="left" vertical="top"/>
      <protection/>
    </xf>
    <xf numFmtId="49" fontId="15" fillId="0" borderId="0" xfId="58" applyNumberFormat="1" applyFont="1" applyAlignment="1">
      <alignment horizontal="left" vertical="top" wrapText="1"/>
      <protection/>
    </xf>
    <xf numFmtId="0" fontId="15" fillId="0" borderId="0" xfId="58" applyFont="1" applyFill="1">
      <alignment/>
      <protection/>
    </xf>
    <xf numFmtId="0" fontId="15" fillId="0" borderId="0" xfId="59" applyFont="1" applyAlignment="1">
      <alignment horizontal="center" wrapText="1"/>
      <protection/>
    </xf>
    <xf numFmtId="0" fontId="15" fillId="0" borderId="0" xfId="59" applyFont="1" applyAlignment="1">
      <alignment horizontal="center"/>
      <protection/>
    </xf>
    <xf numFmtId="0" fontId="29" fillId="0" borderId="20" xfId="59" applyFont="1" applyBorder="1" applyAlignment="1">
      <alignment horizontal="center"/>
      <protection/>
    </xf>
    <xf numFmtId="0" fontId="23" fillId="0" borderId="20" xfId="59" applyFont="1" applyBorder="1">
      <alignment/>
      <protection/>
    </xf>
    <xf numFmtId="177" fontId="29" fillId="0" borderId="20" xfId="59" applyNumberFormat="1" applyFont="1" applyBorder="1" applyAlignment="1">
      <alignment horizontal="right"/>
      <protection/>
    </xf>
    <xf numFmtId="0" fontId="23" fillId="0" borderId="20" xfId="59" applyFont="1" applyBorder="1" applyAlignment="1">
      <alignment horizontal="left" indent="3"/>
      <protection/>
    </xf>
    <xf numFmtId="177" fontId="29" fillId="0" borderId="20" xfId="59" applyNumberFormat="1" applyFont="1" applyBorder="1">
      <alignment/>
      <protection/>
    </xf>
    <xf numFmtId="177" fontId="29" fillId="0" borderId="20" xfId="59" applyNumberFormat="1" applyFont="1" applyBorder="1" applyAlignment="1">
      <alignment/>
      <protection/>
    </xf>
    <xf numFmtId="177" fontId="23" fillId="0" borderId="20" xfId="59" applyNumberFormat="1" applyFont="1" applyBorder="1" applyAlignment="1">
      <alignment/>
      <protection/>
    </xf>
    <xf numFmtId="177" fontId="23" fillId="0" borderId="20" xfId="59" applyNumberFormat="1" applyFont="1" applyBorder="1" applyAlignment="1">
      <alignment vertical="top" wrapText="1"/>
      <protection/>
    </xf>
    <xf numFmtId="0" fontId="23" fillId="0" borderId="20" xfId="59" applyFont="1" applyBorder="1" applyAlignment="1">
      <alignment horizontal="right" vertical="top" wrapText="1"/>
      <protection/>
    </xf>
    <xf numFmtId="0" fontId="23" fillId="0" borderId="20" xfId="59" applyFont="1" applyBorder="1" applyAlignment="1">
      <alignment horizontal="left" indent="1"/>
      <protection/>
    </xf>
    <xf numFmtId="167" fontId="15" fillId="0" borderId="20" xfId="59" applyNumberFormat="1" applyFont="1" applyBorder="1" applyAlignment="1">
      <alignment horizontal="right" vertical="center"/>
      <protection/>
    </xf>
    <xf numFmtId="0" fontId="23" fillId="0" borderId="20" xfId="59" applyFont="1" applyBorder="1" applyAlignment="1">
      <alignment vertical="top" wrapText="1"/>
      <protection/>
    </xf>
    <xf numFmtId="0" fontId="29" fillId="0" borderId="20" xfId="59" applyFont="1" applyFill="1" applyBorder="1">
      <alignment/>
      <protection/>
    </xf>
    <xf numFmtId="177" fontId="29" fillId="0" borderId="20" xfId="59" applyNumberFormat="1" applyFont="1" applyFill="1" applyBorder="1" applyAlignment="1">
      <alignment/>
      <protection/>
    </xf>
    <xf numFmtId="0" fontId="29" fillId="0" borderId="20" xfId="59" applyFont="1" applyFill="1" applyBorder="1" applyAlignment="1">
      <alignment horizontal="right" vertical="top" wrapText="1"/>
      <protection/>
    </xf>
    <xf numFmtId="0" fontId="23" fillId="0" borderId="20" xfId="59" applyFont="1" applyFill="1" applyBorder="1">
      <alignment/>
      <protection/>
    </xf>
    <xf numFmtId="177" fontId="23" fillId="0" borderId="20" xfId="59" applyNumberFormat="1" applyFont="1" applyFill="1" applyBorder="1" applyAlignment="1">
      <alignment/>
      <protection/>
    </xf>
    <xf numFmtId="0" fontId="23" fillId="0" borderId="20" xfId="59" applyFont="1" applyFill="1" applyBorder="1" applyAlignment="1">
      <alignment horizontal="left" indent="3"/>
      <protection/>
    </xf>
    <xf numFmtId="177" fontId="23" fillId="0" borderId="20" xfId="59" applyNumberFormat="1" applyFont="1" applyFill="1" applyBorder="1" applyAlignment="1">
      <alignment vertical="top" wrapText="1"/>
      <protection/>
    </xf>
    <xf numFmtId="0" fontId="23" fillId="0" borderId="20" xfId="59" applyFont="1" applyFill="1" applyBorder="1" applyAlignment="1">
      <alignment horizontal="right" vertical="top" wrapText="1"/>
      <protection/>
    </xf>
    <xf numFmtId="0" fontId="23" fillId="0" borderId="20" xfId="59" applyFont="1" applyFill="1" applyBorder="1" applyAlignment="1">
      <alignment horizontal="left" indent="1"/>
      <protection/>
    </xf>
    <xf numFmtId="0" fontId="29" fillId="0" borderId="20" xfId="59" applyFont="1" applyBorder="1">
      <alignment/>
      <protection/>
    </xf>
    <xf numFmtId="0" fontId="29" fillId="0" borderId="20" xfId="59" applyFont="1" applyBorder="1" applyAlignment="1">
      <alignment vertical="top" wrapText="1"/>
      <protection/>
    </xf>
    <xf numFmtId="0" fontId="23" fillId="0" borderId="20" xfId="59" applyFont="1" applyBorder="1" applyAlignment="1">
      <alignment horizontal="left" indent="2"/>
      <protection/>
    </xf>
    <xf numFmtId="167" fontId="15" fillId="0" borderId="0" xfId="59" applyNumberFormat="1" applyFont="1">
      <alignment/>
      <protection/>
    </xf>
    <xf numFmtId="2" fontId="15" fillId="0" borderId="20" xfId="59" applyNumberFormat="1" applyFont="1" applyBorder="1" applyAlignment="1">
      <alignment horizontal="right" vertical="center"/>
      <protection/>
    </xf>
    <xf numFmtId="167" fontId="4" fillId="0" borderId="20" xfId="59" applyNumberFormat="1" applyFont="1" applyBorder="1" applyAlignment="1">
      <alignment horizontal="right" vertical="center"/>
      <protection/>
    </xf>
    <xf numFmtId="0" fontId="1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66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66" fontId="2" fillId="0" borderId="20" xfId="0" applyNumberFormat="1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166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49" fontId="1" fillId="0" borderId="54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55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6" fontId="2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20" xfId="0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6" fontId="3" fillId="0" borderId="11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166" fontId="3" fillId="0" borderId="11" xfId="0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166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166" fontId="3" fillId="0" borderId="11" xfId="0" applyNumberFormat="1" applyFont="1" applyBorder="1" applyAlignment="1">
      <alignment horizontal="center" wrapText="1"/>
    </xf>
    <xf numFmtId="166" fontId="3" fillId="0" borderId="12" xfId="0" applyNumberFormat="1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 vertical="top"/>
    </xf>
    <xf numFmtId="49" fontId="3" fillId="0" borderId="54" xfId="0" applyNumberFormat="1" applyFont="1" applyFill="1" applyBorder="1" applyAlignment="1">
      <alignment horizontal="left"/>
    </xf>
    <xf numFmtId="49" fontId="3" fillId="0" borderId="5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57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13" fillId="0" borderId="0" xfId="0" applyFont="1" applyAlignment="1">
      <alignment horizontal="justify"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49" fontId="16" fillId="0" borderId="54" xfId="0" applyNumberFormat="1" applyFont="1" applyBorder="1" applyAlignment="1">
      <alignment horizontal="left"/>
    </xf>
    <xf numFmtId="0" fontId="2" fillId="0" borderId="3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 vertical="top"/>
    </xf>
    <xf numFmtId="0" fontId="16" fillId="0" borderId="0" xfId="0" applyFont="1" applyAlignment="1">
      <alignment horizontal="right"/>
    </xf>
    <xf numFmtId="49" fontId="16" fillId="0" borderId="54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6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left" vertical="center"/>
    </xf>
    <xf numFmtId="0" fontId="2" fillId="0" borderId="54" xfId="0" applyNumberFormat="1" applyFont="1" applyBorder="1" applyAlignment="1">
      <alignment horizontal="left" vertical="center"/>
    </xf>
    <xf numFmtId="0" fontId="2" fillId="0" borderId="73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67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left" vertical="center"/>
    </xf>
    <xf numFmtId="0" fontId="1" fillId="0" borderId="41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5" fillId="0" borderId="11" xfId="56" applyFont="1" applyBorder="1" applyAlignment="1">
      <alignment horizontal="left" wrapText="1"/>
      <protection/>
    </xf>
    <xf numFmtId="0" fontId="15" fillId="0" borderId="10" xfId="56" applyBorder="1" applyAlignment="1">
      <alignment horizontal="left" wrapText="1"/>
      <protection/>
    </xf>
    <xf numFmtId="0" fontId="15" fillId="0" borderId="0" xfId="56" applyAlignment="1">
      <alignment horizontal="right"/>
      <protection/>
    </xf>
    <xf numFmtId="0" fontId="15" fillId="0" borderId="0" xfId="56" applyFont="1" applyFill="1" applyAlignment="1">
      <alignment horizontal="right"/>
      <protection/>
    </xf>
    <xf numFmtId="0" fontId="15" fillId="0" borderId="0" xfId="56" applyFont="1" applyAlignment="1">
      <alignment horizontal="right"/>
      <protection/>
    </xf>
    <xf numFmtId="0" fontId="15" fillId="0" borderId="0" xfId="56" applyAlignment="1">
      <alignment horizontal="left"/>
      <protection/>
    </xf>
    <xf numFmtId="0" fontId="15" fillId="0" borderId="0" xfId="56" applyFont="1" applyAlignment="1">
      <alignment horizontal="left" wrapText="1"/>
      <protection/>
    </xf>
    <xf numFmtId="0" fontId="15" fillId="0" borderId="0" xfId="56" applyAlignment="1">
      <alignment horizontal="left" wrapText="1"/>
      <protection/>
    </xf>
    <xf numFmtId="0" fontId="15" fillId="0" borderId="0" xfId="56" applyFont="1" applyAlignment="1">
      <alignment horizontal="left"/>
      <protection/>
    </xf>
    <xf numFmtId="0" fontId="15" fillId="0" borderId="12" xfId="56" applyFont="1" applyBorder="1" applyAlignment="1">
      <alignment horizontal="left" wrapText="1"/>
      <protection/>
    </xf>
    <xf numFmtId="0" fontId="15" fillId="0" borderId="10" xfId="56" applyFont="1" applyBorder="1" applyAlignment="1">
      <alignment horizontal="left" wrapText="1"/>
      <protection/>
    </xf>
    <xf numFmtId="0" fontId="15" fillId="0" borderId="11" xfId="56" applyFont="1" applyFill="1" applyBorder="1" applyAlignment="1">
      <alignment horizontal="left" wrapText="1"/>
      <protection/>
    </xf>
    <xf numFmtId="0" fontId="15" fillId="0" borderId="10" xfId="56" applyFont="1" applyFill="1" applyBorder="1" applyAlignment="1">
      <alignment horizontal="left" wrapText="1"/>
      <protection/>
    </xf>
    <xf numFmtId="0" fontId="15" fillId="0" borderId="12" xfId="56" applyBorder="1" applyAlignment="1">
      <alignment horizontal="left" wrapText="1"/>
      <protection/>
    </xf>
    <xf numFmtId="0" fontId="15" fillId="0" borderId="66" xfId="56" applyFont="1" applyBorder="1" applyAlignment="1">
      <alignment horizontal="center" wrapText="1"/>
      <protection/>
    </xf>
    <xf numFmtId="0" fontId="15" fillId="0" borderId="28" xfId="56" applyFont="1" applyBorder="1" applyAlignment="1">
      <alignment horizontal="center" wrapText="1"/>
      <protection/>
    </xf>
    <xf numFmtId="0" fontId="15" fillId="0" borderId="57" xfId="56" applyBorder="1" applyAlignment="1">
      <alignment horizontal="center" wrapText="1"/>
      <protection/>
    </xf>
    <xf numFmtId="0" fontId="15" fillId="0" borderId="60" xfId="56" applyBorder="1" applyAlignment="1">
      <alignment horizontal="center" wrapText="1"/>
      <protection/>
    </xf>
    <xf numFmtId="0" fontId="15" fillId="0" borderId="46" xfId="56" applyBorder="1" applyAlignment="1">
      <alignment horizontal="center" wrapText="1"/>
      <protection/>
    </xf>
    <xf numFmtId="0" fontId="15" fillId="0" borderId="65" xfId="56" applyBorder="1" applyAlignment="1">
      <alignment horizontal="center" wrapText="1"/>
      <protection/>
    </xf>
    <xf numFmtId="0" fontId="15" fillId="0" borderId="20" xfId="56" applyFont="1" applyBorder="1" applyAlignment="1">
      <alignment horizontal="center" wrapText="1"/>
      <protection/>
    </xf>
    <xf numFmtId="0" fontId="15" fillId="0" borderId="57" xfId="56" applyBorder="1" applyAlignment="1">
      <alignment horizontal="center"/>
      <protection/>
    </xf>
    <xf numFmtId="0" fontId="15" fillId="0" borderId="55" xfId="56" applyBorder="1" applyAlignment="1">
      <alignment horizontal="center"/>
      <protection/>
    </xf>
    <xf numFmtId="0" fontId="15" fillId="0" borderId="60" xfId="56" applyBorder="1" applyAlignment="1">
      <alignment horizontal="center"/>
      <protection/>
    </xf>
    <xf numFmtId="0" fontId="15" fillId="0" borderId="46" xfId="56" applyBorder="1" applyAlignment="1">
      <alignment horizontal="center"/>
      <protection/>
    </xf>
    <xf numFmtId="0" fontId="15" fillId="0" borderId="54" xfId="56" applyBorder="1" applyAlignment="1">
      <alignment horizontal="center"/>
      <protection/>
    </xf>
    <xf numFmtId="0" fontId="15" fillId="0" borderId="65" xfId="56" applyBorder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15" fillId="0" borderId="20" xfId="56" applyFont="1" applyBorder="1" applyAlignment="1">
      <alignment horizontal="center"/>
      <protection/>
    </xf>
    <xf numFmtId="0" fontId="15" fillId="0" borderId="20" xfId="56" applyBorder="1" applyAlignment="1">
      <alignment horizontal="center"/>
      <protection/>
    </xf>
    <xf numFmtId="0" fontId="15" fillId="0" borderId="66" xfId="56" applyBorder="1" applyAlignment="1">
      <alignment horizontal="center" wrapText="1"/>
      <protection/>
    </xf>
    <xf numFmtId="0" fontId="15" fillId="0" borderId="28" xfId="56" applyBorder="1" applyAlignment="1">
      <alignment horizontal="center" wrapText="1"/>
      <protection/>
    </xf>
    <xf numFmtId="0" fontId="15" fillId="0" borderId="11" xfId="56" applyFont="1" applyBorder="1" applyAlignment="1">
      <alignment horizontal="center" wrapText="1"/>
      <protection/>
    </xf>
    <xf numFmtId="0" fontId="15" fillId="0" borderId="10" xfId="56" applyFont="1" applyBorder="1" applyAlignment="1">
      <alignment horizontal="center" wrapText="1"/>
      <protection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166" fontId="3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74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 shrinkToFit="1"/>
    </xf>
    <xf numFmtId="0" fontId="1" fillId="0" borderId="12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vertical="center" wrapText="1" shrinkToFit="1"/>
    </xf>
    <xf numFmtId="0" fontId="6" fillId="0" borderId="3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left" wrapText="1"/>
    </xf>
    <xf numFmtId="0" fontId="1" fillId="0" borderId="54" xfId="0" applyFont="1" applyFill="1" applyBorder="1" applyAlignment="1">
      <alignment horizontal="center"/>
    </xf>
    <xf numFmtId="0" fontId="6" fillId="0" borderId="75" xfId="0" applyFont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left" wrapText="1"/>
    </xf>
    <xf numFmtId="0" fontId="3" fillId="0" borderId="41" xfId="0" applyNumberFormat="1" applyFont="1" applyFill="1" applyBorder="1" applyAlignment="1">
      <alignment horizontal="left" wrapText="1"/>
    </xf>
    <xf numFmtId="0" fontId="3" fillId="0" borderId="67" xfId="0" applyNumberFormat="1" applyFont="1" applyFill="1" applyBorder="1" applyAlignment="1">
      <alignment horizontal="left" wrapText="1"/>
    </xf>
    <xf numFmtId="0" fontId="3" fillId="0" borderId="39" xfId="0" applyNumberFormat="1" applyFont="1" applyFill="1" applyBorder="1" applyAlignment="1">
      <alignment horizontal="center" wrapText="1"/>
    </xf>
    <xf numFmtId="0" fontId="3" fillId="0" borderId="41" xfId="0" applyNumberFormat="1" applyFont="1" applyFill="1" applyBorder="1" applyAlignment="1">
      <alignment horizont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57" xfId="0" applyNumberFormat="1" applyFont="1" applyFill="1" applyBorder="1" applyAlignment="1">
      <alignment horizontal="center" wrapText="1"/>
    </xf>
    <xf numFmtId="0" fontId="3" fillId="0" borderId="55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center" wrapText="1"/>
    </xf>
    <xf numFmtId="0" fontId="3" fillId="0" borderId="46" xfId="0" applyNumberFormat="1" applyFont="1" applyFill="1" applyBorder="1" applyAlignment="1">
      <alignment horizontal="center" wrapText="1"/>
    </xf>
    <xf numFmtId="0" fontId="3" fillId="0" borderId="54" xfId="0" applyNumberFormat="1" applyFont="1" applyFill="1" applyBorder="1" applyAlignment="1">
      <alignment horizontal="center" wrapText="1"/>
    </xf>
    <xf numFmtId="0" fontId="3" fillId="0" borderId="73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3" fillId="0" borderId="76" xfId="0" applyNumberFormat="1" applyFont="1" applyFill="1" applyBorder="1" applyAlignment="1">
      <alignment horizontal="center"/>
    </xf>
    <xf numFmtId="0" fontId="3" fillId="0" borderId="57" xfId="0" applyNumberFormat="1" applyFont="1" applyFill="1" applyBorder="1" applyAlignment="1">
      <alignment horizontal="center"/>
    </xf>
    <xf numFmtId="0" fontId="3" fillId="0" borderId="55" xfId="0" applyNumberFormat="1" applyFont="1" applyFill="1" applyBorder="1" applyAlignment="1">
      <alignment horizontal="center"/>
    </xf>
    <xf numFmtId="0" fontId="3" fillId="0" borderId="60" xfId="0" applyNumberFormat="1" applyFont="1" applyFill="1" applyBorder="1" applyAlignment="1">
      <alignment horizontal="center"/>
    </xf>
    <xf numFmtId="0" fontId="3" fillId="0" borderId="46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0" fontId="3" fillId="0" borderId="65" xfId="0" applyNumberFormat="1" applyFont="1" applyFill="1" applyBorder="1" applyAlignment="1">
      <alignment horizontal="center"/>
    </xf>
    <xf numFmtId="166" fontId="3" fillId="0" borderId="57" xfId="0" applyNumberFormat="1" applyFont="1" applyFill="1" applyBorder="1" applyAlignment="1">
      <alignment horizontal="center"/>
    </xf>
    <xf numFmtId="166" fontId="3" fillId="0" borderId="55" xfId="0" applyNumberFormat="1" applyFont="1" applyFill="1" applyBorder="1" applyAlignment="1">
      <alignment horizontal="center"/>
    </xf>
    <xf numFmtId="166" fontId="3" fillId="0" borderId="60" xfId="0" applyNumberFormat="1" applyFont="1" applyFill="1" applyBorder="1" applyAlignment="1">
      <alignment horizontal="center"/>
    </xf>
    <xf numFmtId="166" fontId="3" fillId="0" borderId="46" xfId="0" applyNumberFormat="1" applyFont="1" applyFill="1" applyBorder="1" applyAlignment="1">
      <alignment horizontal="center"/>
    </xf>
    <xf numFmtId="166" fontId="3" fillId="0" borderId="54" xfId="0" applyNumberFormat="1" applyFont="1" applyFill="1" applyBorder="1" applyAlignment="1">
      <alignment horizontal="center"/>
    </xf>
    <xf numFmtId="166" fontId="3" fillId="0" borderId="65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4" fontId="2" fillId="0" borderId="2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49" fontId="11" fillId="0" borderId="54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54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2" fillId="0" borderId="3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16" fontId="2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 vertical="top"/>
    </xf>
    <xf numFmtId="14" fontId="2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left" vertical="top"/>
    </xf>
    <xf numFmtId="16" fontId="1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/>
    </xf>
    <xf numFmtId="0" fontId="15" fillId="0" borderId="0" xfId="56" applyFont="1" applyFill="1" applyAlignment="1">
      <alignment horizontal="right"/>
      <protection/>
    </xf>
    <xf numFmtId="0" fontId="11" fillId="0" borderId="20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left" vertical="center"/>
      <protection/>
    </xf>
    <xf numFmtId="0" fontId="11" fillId="0" borderId="12" xfId="57" applyFont="1" applyFill="1" applyBorder="1" applyAlignment="1">
      <alignment horizontal="left" vertical="center"/>
      <protection/>
    </xf>
    <xf numFmtId="0" fontId="17" fillId="0" borderId="10" xfId="57" applyFont="1" applyBorder="1" applyAlignment="1">
      <alignment horizontal="left" vertical="center"/>
      <protection/>
    </xf>
    <xf numFmtId="0" fontId="12" fillId="0" borderId="0" xfId="57" applyFont="1" applyFill="1" applyBorder="1" applyAlignment="1">
      <alignment horizontal="left" vertical="center" wrapText="1"/>
      <protection/>
    </xf>
    <xf numFmtId="0" fontId="22" fillId="0" borderId="0" xfId="57" applyFont="1" applyAlignment="1">
      <alignment horizontal="center" vertical="center"/>
      <protection/>
    </xf>
    <xf numFmtId="0" fontId="22" fillId="0" borderId="0" xfId="57" applyFont="1" applyAlignment="1">
      <alignment horizontal="center" vertical="center" wrapText="1"/>
      <protection/>
    </xf>
    <xf numFmtId="0" fontId="4" fillId="0" borderId="0" xfId="59" applyFont="1" applyAlignment="1">
      <alignment horizontal="center" vertical="center" wrapText="1"/>
      <protection/>
    </xf>
    <xf numFmtId="0" fontId="25" fillId="0" borderId="33" xfId="59" applyFont="1" applyBorder="1" applyAlignment="1">
      <alignment horizontal="center" vertical="center" wrapText="1"/>
      <protection/>
    </xf>
    <xf numFmtId="0" fontId="25" fillId="0" borderId="30" xfId="59" applyFont="1" applyBorder="1" applyAlignment="1">
      <alignment horizontal="center" vertical="center" wrapText="1"/>
      <protection/>
    </xf>
    <xf numFmtId="0" fontId="25" fillId="0" borderId="37" xfId="59" applyFont="1" applyBorder="1" applyAlignment="1">
      <alignment horizontal="center" vertical="center" wrapText="1"/>
      <protection/>
    </xf>
    <xf numFmtId="0" fontId="25" fillId="0" borderId="39" xfId="59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center" wrapText="1"/>
      <protection/>
    </xf>
    <xf numFmtId="0" fontId="28" fillId="0" borderId="0" xfId="59" applyFont="1" applyAlignment="1">
      <alignment horizontal="center" wrapText="1"/>
      <protection/>
    </xf>
    <xf numFmtId="0" fontId="28" fillId="0" borderId="0" xfId="59" applyFont="1" applyAlignment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Инвестиционная программа ОАО Улан-Удэ Энерго на  2011-2015г " xfId="56"/>
    <cellStyle name="Обычный_Переделаные" xfId="57"/>
    <cellStyle name="Обычный_Приложения без прибыли" xfId="58"/>
    <cellStyle name="Обычный_Приложения без прибыли (2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-0.04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925"/>
          <c:w val="0.985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'РЕК КТП-1'!$A$81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'РЕК КТП-1'!$C$69:$V$69</c:f>
              <c:numCache/>
            </c:numRef>
          </c:cat>
          <c:val>
            <c:numRef>
              <c:f>'РЕК КТП-1'!$B$81:$V$81</c:f>
              <c:numCache/>
            </c:numRef>
          </c:val>
          <c:smooth val="0"/>
        </c:ser>
        <c:ser>
          <c:idx val="1"/>
          <c:order val="1"/>
          <c:tx>
            <c:strRef>
              <c:f>'РЕК КТП-1'!$A$82</c:f>
              <c:strCache>
                <c:ptCount val="1"/>
                <c:pt idx="0">
                  <c:v>NPV (без учета продажи)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'РЕК КТП-1'!$C$69:$V$69</c:f>
              <c:numCache/>
            </c:numRef>
          </c:cat>
          <c:val>
            <c:numRef>
              <c:f>'РЕК КТП-1'!$B$82:$V$82</c:f>
              <c:numCache/>
            </c:numRef>
          </c:val>
          <c:smooth val="0"/>
        </c:ser>
        <c:marker val="1"/>
        <c:axId val="21453845"/>
        <c:axId val="10464530"/>
      </c:lineChart>
      <c:catAx>
        <c:axId val="2145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64530"/>
        <c:crosses val="autoZero"/>
        <c:auto val="1"/>
        <c:lblOffset val="100"/>
        <c:tickLblSkip val="1"/>
        <c:noMultiLvlLbl val="0"/>
      </c:catAx>
      <c:valAx>
        <c:axId val="10464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453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"/>
          <c:y val="0.9295"/>
          <c:w val="0.40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-0.081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3925"/>
          <c:w val="0.9877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'РЕК Левобережная'!$A$81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'РЕК Левобережная'!$C$69:$V$69</c:f>
              <c:numCache/>
            </c:numRef>
          </c:cat>
          <c:val>
            <c:numRef>
              <c:f>'РЕК Левобережная'!$B$81:$V$81</c:f>
              <c:numCache/>
            </c:numRef>
          </c:val>
          <c:smooth val="0"/>
        </c:ser>
        <c:ser>
          <c:idx val="1"/>
          <c:order val="1"/>
          <c:tx>
            <c:strRef>
              <c:f>'РЕК Левобережная'!$A$82</c:f>
              <c:strCache>
                <c:ptCount val="1"/>
                <c:pt idx="0">
                  <c:v>NPV (без учета продажи)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'РЕК Левобережная'!$C$69:$V$69</c:f>
              <c:numCache/>
            </c:numRef>
          </c:cat>
          <c:val>
            <c:numRef>
              <c:f>'РЕК Левобережная'!$B$82:$V$82</c:f>
              <c:numCache/>
            </c:numRef>
          </c:val>
          <c:smooth val="0"/>
        </c:ser>
        <c:marker val="1"/>
        <c:axId val="1821163"/>
        <c:axId val="23675120"/>
      </c:lineChart>
      <c:catAx>
        <c:axId val="182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75120"/>
        <c:crosses val="autoZero"/>
        <c:auto val="1"/>
        <c:lblOffset val="100"/>
        <c:tickLblSkip val="1"/>
        <c:noMultiLvlLbl val="0"/>
      </c:catAx>
      <c:valAx>
        <c:axId val="23675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211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4"/>
          <c:y val="0.9295"/>
          <c:w val="0.336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-0.04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925"/>
          <c:w val="0.985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'РЕК Дивизионная '!$A$81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'РЕК Дивизионная '!$C$69:$V$69</c:f>
              <c:numCache/>
            </c:numRef>
          </c:cat>
          <c:val>
            <c:numRef>
              <c:f>'РЕК Дивизионная '!$B$81:$V$81</c:f>
              <c:numCache/>
            </c:numRef>
          </c:val>
          <c:smooth val="0"/>
        </c:ser>
        <c:ser>
          <c:idx val="1"/>
          <c:order val="1"/>
          <c:tx>
            <c:strRef>
              <c:f>'РЕК Дивизионная '!$A$82</c:f>
              <c:strCache>
                <c:ptCount val="1"/>
                <c:pt idx="0">
                  <c:v>NPV (без учета продажи)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'РЕК Дивизионная '!$C$69:$V$69</c:f>
              <c:numCache/>
            </c:numRef>
          </c:cat>
          <c:val>
            <c:numRef>
              <c:f>'РЕК Дивизионная '!$B$82:$V$82</c:f>
              <c:numCache/>
            </c:numRef>
          </c:val>
          <c:smooth val="0"/>
        </c:ser>
        <c:marker val="1"/>
        <c:axId val="39341105"/>
        <c:axId val="41672318"/>
      </c:lineChart>
      <c:catAx>
        <c:axId val="39341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72318"/>
        <c:crosses val="autoZero"/>
        <c:auto val="1"/>
        <c:lblOffset val="100"/>
        <c:tickLblSkip val="1"/>
        <c:noMultiLvlLbl val="0"/>
      </c:catAx>
      <c:valAx>
        <c:axId val="41672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341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"/>
          <c:y val="0.9295"/>
          <c:w val="0.40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-0.04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8"/>
          <c:w val="0.985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'РЕК БМДК'!$A$81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'РЕК БМДК'!$C$69:$V$69</c:f>
              <c:numCache/>
            </c:numRef>
          </c:cat>
          <c:val>
            <c:numRef>
              <c:f>'РЕК БМДК'!$B$81:$V$81</c:f>
              <c:numCache/>
            </c:numRef>
          </c:val>
          <c:smooth val="0"/>
        </c:ser>
        <c:ser>
          <c:idx val="1"/>
          <c:order val="1"/>
          <c:tx>
            <c:strRef>
              <c:f>'РЕК БМДК'!$A$82</c:f>
              <c:strCache>
                <c:ptCount val="1"/>
                <c:pt idx="0">
                  <c:v>NPV (без учета продажи)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'РЕК БМДК'!$C$69:$V$69</c:f>
              <c:numCache/>
            </c:numRef>
          </c:cat>
          <c:val>
            <c:numRef>
              <c:f>'РЕК БМДК'!$B$82:$V$82</c:f>
              <c:numCache/>
            </c:numRef>
          </c:val>
          <c:smooth val="0"/>
        </c:ser>
        <c:marker val="1"/>
        <c:axId val="4869223"/>
        <c:axId val="63299900"/>
      </c:lineChart>
      <c:catAx>
        <c:axId val="486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9900"/>
        <c:crosses val="autoZero"/>
        <c:auto val="1"/>
        <c:lblOffset val="100"/>
        <c:tickLblSkip val="1"/>
        <c:noMultiLvlLbl val="0"/>
      </c:catAx>
      <c:valAx>
        <c:axId val="63299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69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"/>
          <c:y val="0.9295"/>
          <c:w val="0.40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94</xdr:col>
      <xdr:colOff>0</xdr:colOff>
      <xdr:row>18</xdr:row>
      <xdr:rowOff>342900</xdr:rowOff>
    </xdr:from>
    <xdr:ext cx="85725" cy="200025"/>
    <xdr:sp>
      <xdr:nvSpPr>
        <xdr:cNvPr id="1" name="Text Box 2"/>
        <xdr:cNvSpPr txBox="1">
          <a:spLocks noChangeArrowheads="1"/>
        </xdr:cNvSpPr>
      </xdr:nvSpPr>
      <xdr:spPr>
        <a:xfrm>
          <a:off x="4619625" y="5010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197</xdr:col>
      <xdr:colOff>419100</xdr:colOff>
      <xdr:row>19</xdr:row>
      <xdr:rowOff>304800</xdr:rowOff>
    </xdr:from>
    <xdr:to>
      <xdr:col>198</xdr:col>
      <xdr:colOff>704850</xdr:colOff>
      <xdr:row>20</xdr:row>
      <xdr:rowOff>0</xdr:rowOff>
    </xdr:to>
    <xdr:sp>
      <xdr:nvSpPr>
        <xdr:cNvPr id="1" name="Oval 1"/>
        <xdr:cNvSpPr>
          <a:spLocks/>
        </xdr:cNvSpPr>
      </xdr:nvSpPr>
      <xdr:spPr>
        <a:xfrm>
          <a:off x="13134975" y="3619500"/>
          <a:ext cx="10382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26</xdr:row>
      <xdr:rowOff>104775</xdr:rowOff>
    </xdr:from>
    <xdr:to>
      <xdr:col>8</xdr:col>
      <xdr:colOff>9525</xdr:colOff>
      <xdr:row>37</xdr:row>
      <xdr:rowOff>0</xdr:rowOff>
    </xdr:to>
    <xdr:graphicFrame>
      <xdr:nvGraphicFramePr>
        <xdr:cNvPr id="1" name="Диаграмма 2"/>
        <xdr:cNvGraphicFramePr/>
      </xdr:nvGraphicFramePr>
      <xdr:xfrm>
        <a:off x="6858000" y="5324475"/>
        <a:ext cx="62960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26</xdr:row>
      <xdr:rowOff>104775</xdr:rowOff>
    </xdr:from>
    <xdr:to>
      <xdr:col>8</xdr:col>
      <xdr:colOff>9525</xdr:colOff>
      <xdr:row>37</xdr:row>
      <xdr:rowOff>0</xdr:rowOff>
    </xdr:to>
    <xdr:graphicFrame>
      <xdr:nvGraphicFramePr>
        <xdr:cNvPr id="1" name="Диаграмма 2"/>
        <xdr:cNvGraphicFramePr/>
      </xdr:nvGraphicFramePr>
      <xdr:xfrm>
        <a:off x="6858000" y="5324475"/>
        <a:ext cx="75057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26</xdr:row>
      <xdr:rowOff>104775</xdr:rowOff>
    </xdr:from>
    <xdr:to>
      <xdr:col>8</xdr:col>
      <xdr:colOff>9525</xdr:colOff>
      <xdr:row>37</xdr:row>
      <xdr:rowOff>0</xdr:rowOff>
    </xdr:to>
    <xdr:graphicFrame>
      <xdr:nvGraphicFramePr>
        <xdr:cNvPr id="1" name="Диаграмма 2"/>
        <xdr:cNvGraphicFramePr/>
      </xdr:nvGraphicFramePr>
      <xdr:xfrm>
        <a:off x="6858000" y="5324475"/>
        <a:ext cx="62960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26</xdr:row>
      <xdr:rowOff>104775</xdr:rowOff>
    </xdr:from>
    <xdr:to>
      <xdr:col>8</xdr:col>
      <xdr:colOff>9525</xdr:colOff>
      <xdr:row>37</xdr:row>
      <xdr:rowOff>0</xdr:rowOff>
    </xdr:to>
    <xdr:graphicFrame>
      <xdr:nvGraphicFramePr>
        <xdr:cNvPr id="1" name="Диаграмма 2"/>
        <xdr:cNvGraphicFramePr/>
      </xdr:nvGraphicFramePr>
      <xdr:xfrm>
        <a:off x="6858000" y="5324475"/>
        <a:ext cx="62960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s\Local%20Settings\Temporary%20Internet%20Files\OLK4D6\&#1055;&#1088;&#1080;&#1083;&#1086;&#1078;&#1077;&#1085;&#1080;&#1103;%20&#1073;&#1077;&#1079;%20&#1087;&#1088;&#1080;&#1073;&#1099;&#1083;&#1080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.1"/>
      <sheetName val="приложение 4.2"/>
      <sheetName val="приложение 4.3"/>
    </sheetNames>
    <sheetDataSet>
      <sheetData sheetId="0">
        <row r="24">
          <cell r="C24">
            <v>1666.034</v>
          </cell>
          <cell r="D24">
            <v>1716.86548</v>
          </cell>
          <cell r="E24">
            <v>1770.6909944000004</v>
          </cell>
          <cell r="F24">
            <v>1824.1882066720002</v>
          </cell>
          <cell r="G24">
            <v>1860.25797080544</v>
          </cell>
        </row>
        <row r="31">
          <cell r="C31">
            <v>74.2</v>
          </cell>
          <cell r="D31">
            <v>74.2</v>
          </cell>
          <cell r="E31">
            <v>74.2</v>
          </cell>
          <cell r="F31">
            <v>74.2</v>
          </cell>
          <cell r="G31">
            <v>74.2</v>
          </cell>
        </row>
        <row r="39">
          <cell r="C39">
            <v>8.3</v>
          </cell>
          <cell r="D39">
            <v>8.3</v>
          </cell>
          <cell r="E39">
            <v>8.3</v>
          </cell>
          <cell r="F39">
            <v>8.3</v>
          </cell>
          <cell r="G39">
            <v>8.3</v>
          </cell>
        </row>
        <row r="48">
          <cell r="C48">
            <v>13.009199999999973</v>
          </cell>
          <cell r="D48">
            <v>9.734024000000009</v>
          </cell>
          <cell r="E48">
            <v>5.997863519999928</v>
          </cell>
          <cell r="F48">
            <v>2.467942313599961</v>
          </cell>
          <cell r="G48">
            <v>2.5669011598719957</v>
          </cell>
        </row>
        <row r="49">
          <cell r="C49">
            <v>52.03679999999989</v>
          </cell>
          <cell r="D49">
            <v>38.936096000000035</v>
          </cell>
          <cell r="E49">
            <v>23.991454079999713</v>
          </cell>
          <cell r="F49">
            <v>9.871769254399842</v>
          </cell>
          <cell r="G49">
            <v>10.267604639487981</v>
          </cell>
        </row>
      </sheetData>
      <sheetData sheetId="1">
        <row r="18">
          <cell r="C18">
            <v>86.5</v>
          </cell>
          <cell r="D18">
            <v>74.60000000000001</v>
          </cell>
          <cell r="E18">
            <v>61</v>
          </cell>
          <cell r="F18">
            <v>62.5</v>
          </cell>
          <cell r="G18">
            <v>62.8</v>
          </cell>
        </row>
        <row r="42">
          <cell r="C42">
            <v>86.5</v>
          </cell>
          <cell r="D42">
            <v>74.60000000000001</v>
          </cell>
          <cell r="E42">
            <v>61</v>
          </cell>
          <cell r="F42">
            <v>62.5</v>
          </cell>
          <cell r="G42">
            <v>62.8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55"/>
  <sheetViews>
    <sheetView zoomScaleSheetLayoutView="100" zoomScalePageLayoutView="0" workbookViewId="0" topLeftCell="A10">
      <selection activeCell="GW45" sqref="GW45:HG45"/>
    </sheetView>
  </sheetViews>
  <sheetFormatPr defaultColWidth="0.875" defaultRowHeight="12.75"/>
  <cols>
    <col min="1" max="4" width="0.875" style="1" customWidth="1"/>
    <col min="5" max="5" width="2.00390625" style="1" customWidth="1"/>
    <col min="6" max="6" width="0.875" style="1" customWidth="1"/>
    <col min="7" max="7" width="1.37890625" style="1" customWidth="1"/>
    <col min="8" max="9" width="1.875" style="1" bestFit="1" customWidth="1"/>
    <col min="10" max="54" width="0.875" style="1" customWidth="1"/>
    <col min="55" max="55" width="0.2421875" style="1" customWidth="1"/>
    <col min="56" max="58" width="0.875" style="1" hidden="1" customWidth="1"/>
    <col min="59" max="161" width="0.875" style="1" customWidth="1"/>
    <col min="162" max="162" width="2.125" style="1" customWidth="1"/>
    <col min="163" max="192" width="0.875" style="1" customWidth="1"/>
    <col min="193" max="193" width="2.75390625" style="1" customWidth="1"/>
    <col min="194" max="204" width="0.875" style="1" customWidth="1"/>
    <col min="205" max="205" width="1.37890625" style="1" customWidth="1"/>
    <col min="206" max="16384" width="0.875" style="1" customWidth="1"/>
  </cols>
  <sheetData>
    <row r="1" spans="183:215" s="2" customFormat="1" ht="29.25" customHeight="1">
      <c r="GA1" s="478" t="s">
        <v>680</v>
      </c>
      <c r="GB1" s="478"/>
      <c r="GC1" s="478"/>
      <c r="GD1" s="478"/>
      <c r="GE1" s="478"/>
      <c r="GF1" s="478"/>
      <c r="GG1" s="478"/>
      <c r="GH1" s="478"/>
      <c r="GI1" s="478"/>
      <c r="GJ1" s="478"/>
      <c r="GK1" s="478"/>
      <c r="GL1" s="478"/>
      <c r="GM1" s="478"/>
      <c r="GN1" s="478"/>
      <c r="GO1" s="478"/>
      <c r="GP1" s="478"/>
      <c r="GQ1" s="478"/>
      <c r="GR1" s="478"/>
      <c r="GS1" s="478"/>
      <c r="GT1" s="478"/>
      <c r="GU1" s="478"/>
      <c r="GV1" s="478"/>
      <c r="GW1" s="478"/>
      <c r="GX1" s="478"/>
      <c r="GY1" s="478"/>
      <c r="GZ1" s="478"/>
      <c r="HA1" s="478"/>
      <c r="HB1" s="478"/>
      <c r="HC1" s="478"/>
      <c r="HD1" s="478"/>
      <c r="HE1" s="478"/>
      <c r="HF1" s="478"/>
      <c r="HG1" s="478"/>
    </row>
    <row r="2" spans="1:215" s="4" customFormat="1" ht="22.5" customHeight="1">
      <c r="A2" s="482" t="s">
        <v>140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  <c r="EU2" s="482"/>
      <c r="EV2" s="482"/>
      <c r="EW2" s="482"/>
      <c r="EX2" s="482"/>
      <c r="EY2" s="482"/>
      <c r="EZ2" s="482"/>
      <c r="FA2" s="482"/>
      <c r="FB2" s="482"/>
      <c r="FC2" s="482"/>
      <c r="FD2" s="482"/>
      <c r="FE2" s="482"/>
      <c r="FF2" s="482"/>
      <c r="FG2" s="482"/>
      <c r="FH2" s="482"/>
      <c r="FI2" s="482"/>
      <c r="FJ2" s="482"/>
      <c r="FK2" s="482"/>
      <c r="FL2" s="482"/>
      <c r="FM2" s="482"/>
      <c r="FN2" s="482"/>
      <c r="FO2" s="482"/>
      <c r="FP2" s="482"/>
      <c r="FQ2" s="482"/>
      <c r="FR2" s="482"/>
      <c r="FS2" s="482"/>
      <c r="FT2" s="482"/>
      <c r="FU2" s="482"/>
      <c r="FV2" s="482"/>
      <c r="FW2" s="482"/>
      <c r="FX2" s="482"/>
      <c r="FY2" s="482"/>
      <c r="FZ2" s="482"/>
      <c r="GA2" s="482"/>
      <c r="GB2" s="482"/>
      <c r="GC2" s="482"/>
      <c r="GD2" s="482"/>
      <c r="GE2" s="482"/>
      <c r="GF2" s="482"/>
      <c r="GG2" s="482"/>
      <c r="GH2" s="482"/>
      <c r="GI2" s="482"/>
      <c r="GJ2" s="482"/>
      <c r="GK2" s="482"/>
      <c r="GL2" s="482"/>
      <c r="GM2" s="482"/>
      <c r="GN2" s="482"/>
      <c r="GO2" s="482"/>
      <c r="GP2" s="482"/>
      <c r="GQ2" s="482"/>
      <c r="GR2" s="482"/>
      <c r="GS2" s="482"/>
      <c r="GT2" s="482"/>
      <c r="GU2" s="482"/>
      <c r="GV2" s="482"/>
      <c r="GW2" s="482"/>
      <c r="GX2" s="482"/>
      <c r="GY2" s="482"/>
      <c r="GZ2" s="482"/>
      <c r="HA2" s="482"/>
      <c r="HB2" s="482"/>
      <c r="HC2" s="482"/>
      <c r="HD2" s="482"/>
      <c r="HE2" s="482"/>
      <c r="HF2" s="482"/>
      <c r="HG2" s="12"/>
    </row>
    <row r="3" spans="179:215" ht="22.5" customHeight="1">
      <c r="FW3" s="485" t="s">
        <v>211</v>
      </c>
      <c r="FX3" s="485"/>
      <c r="FY3" s="485"/>
      <c r="FZ3" s="485"/>
      <c r="GA3" s="485"/>
      <c r="GB3" s="485"/>
      <c r="GC3" s="485"/>
      <c r="GD3" s="485"/>
      <c r="GE3" s="485"/>
      <c r="GF3" s="485"/>
      <c r="GG3" s="485"/>
      <c r="GH3" s="485"/>
      <c r="GI3" s="485"/>
      <c r="GJ3" s="485"/>
      <c r="GK3" s="485"/>
      <c r="GL3" s="485"/>
      <c r="GM3" s="485"/>
      <c r="GN3" s="485"/>
      <c r="GO3" s="485"/>
      <c r="GP3" s="485"/>
      <c r="GQ3" s="485"/>
      <c r="GR3" s="485"/>
      <c r="GS3" s="485"/>
      <c r="GT3" s="485"/>
      <c r="GU3" s="485"/>
      <c r="GV3" s="485"/>
      <c r="GW3" s="485"/>
      <c r="GX3" s="485"/>
      <c r="GY3" s="485"/>
      <c r="GZ3" s="485"/>
      <c r="HA3" s="485"/>
      <c r="HB3" s="485"/>
      <c r="HC3" s="485"/>
      <c r="HD3" s="485"/>
      <c r="HE3" s="485"/>
      <c r="HF3" s="485"/>
      <c r="HG3" s="485"/>
    </row>
    <row r="4" spans="179:215" ht="22.5" customHeight="1">
      <c r="FW4" s="486" t="s">
        <v>212</v>
      </c>
      <c r="FX4" s="486"/>
      <c r="FY4" s="486"/>
      <c r="FZ4" s="486"/>
      <c r="GA4" s="486"/>
      <c r="GB4" s="486"/>
      <c r="GC4" s="486"/>
      <c r="GD4" s="486"/>
      <c r="GE4" s="486"/>
      <c r="GF4" s="486"/>
      <c r="GG4" s="486"/>
      <c r="GH4" s="486"/>
      <c r="GI4" s="486"/>
      <c r="GJ4" s="486"/>
      <c r="GK4" s="486"/>
      <c r="GL4" s="486"/>
      <c r="GM4" s="486"/>
      <c r="GN4" s="486"/>
      <c r="GO4" s="486"/>
      <c r="GP4" s="486"/>
      <c r="GQ4" s="486"/>
      <c r="GR4" s="486"/>
      <c r="GS4" s="486"/>
      <c r="GT4" s="486"/>
      <c r="GU4" s="486"/>
      <c r="GV4" s="486"/>
      <c r="GW4" s="486"/>
      <c r="GX4" s="486"/>
      <c r="GY4" s="486"/>
      <c r="GZ4" s="486"/>
      <c r="HA4" s="486"/>
      <c r="HB4" s="486"/>
      <c r="HC4" s="486"/>
      <c r="HD4" s="486"/>
      <c r="HE4" s="486"/>
      <c r="HF4" s="486"/>
      <c r="HG4" s="486"/>
    </row>
    <row r="5" spans="179:215" ht="22.5" customHeight="1">
      <c r="FW5" s="486"/>
      <c r="FX5" s="486"/>
      <c r="FY5" s="486"/>
      <c r="FZ5" s="486"/>
      <c r="GA5" s="486"/>
      <c r="GB5" s="486"/>
      <c r="GC5" s="486"/>
      <c r="GD5" s="486"/>
      <c r="GE5" s="486"/>
      <c r="GF5" s="486"/>
      <c r="GG5" s="486"/>
      <c r="GH5" s="486"/>
      <c r="GI5" s="486"/>
      <c r="GJ5" s="486"/>
      <c r="GK5" s="486"/>
      <c r="GL5" s="486"/>
      <c r="GM5" s="486"/>
      <c r="GN5" s="486"/>
      <c r="GO5" s="486"/>
      <c r="GP5" s="486"/>
      <c r="GQ5" s="486"/>
      <c r="GR5" s="486"/>
      <c r="GS5" s="486"/>
      <c r="GT5" s="486"/>
      <c r="GU5" s="486"/>
      <c r="GV5" s="486"/>
      <c r="GW5" s="486"/>
      <c r="GX5" s="486"/>
      <c r="GY5" s="486"/>
      <c r="GZ5" s="486"/>
      <c r="HA5" s="486"/>
      <c r="HB5" s="486"/>
      <c r="HC5" s="486"/>
      <c r="HD5" s="486"/>
      <c r="HE5" s="486"/>
      <c r="HF5" s="486"/>
      <c r="HG5" s="486"/>
    </row>
    <row r="6" spans="176:215" ht="11.25">
      <c r="FT6" s="6"/>
      <c r="FU6" s="481"/>
      <c r="FV6" s="481"/>
      <c r="FW6" s="481"/>
      <c r="FX6" s="481"/>
      <c r="FY6" s="481"/>
      <c r="FZ6" s="481"/>
      <c r="GA6" s="481"/>
      <c r="GB6" s="481"/>
      <c r="GC6" s="481"/>
      <c r="GD6" s="481"/>
      <c r="GE6" s="481"/>
      <c r="GF6" s="481"/>
      <c r="GG6" s="481"/>
      <c r="GH6" s="481"/>
      <c r="GI6" s="481"/>
      <c r="GJ6" s="481"/>
      <c r="GK6" s="481"/>
      <c r="GL6" s="481"/>
      <c r="GM6" s="481"/>
      <c r="GN6" s="481"/>
      <c r="GO6" s="481"/>
      <c r="GP6" s="481"/>
      <c r="GQ6" s="481"/>
      <c r="GR6" s="481"/>
      <c r="GS6" s="481"/>
      <c r="GT6" s="481"/>
      <c r="GU6" s="481"/>
      <c r="GV6" s="481"/>
      <c r="GW6" s="481"/>
      <c r="GX6" s="481"/>
      <c r="GY6" s="481"/>
      <c r="GZ6" s="481"/>
      <c r="HA6" s="481"/>
      <c r="HB6" s="481"/>
      <c r="HC6" s="481"/>
      <c r="HD6" s="481"/>
      <c r="HE6" s="481"/>
      <c r="HF6" s="481"/>
      <c r="HG6" s="481"/>
    </row>
    <row r="7" spans="177:215" ht="12.75" customHeight="1">
      <c r="FU7" s="484" t="s">
        <v>300</v>
      </c>
      <c r="FV7" s="484"/>
      <c r="FW7" s="484"/>
      <c r="FX7" s="484"/>
      <c r="FY7" s="484"/>
      <c r="FZ7" s="484"/>
      <c r="GA7" s="484"/>
      <c r="GB7" s="484"/>
      <c r="GC7" s="484"/>
      <c r="GD7" s="484"/>
      <c r="GE7" s="484"/>
      <c r="GF7" s="484"/>
      <c r="GG7" s="484"/>
      <c r="GH7" s="484"/>
      <c r="GI7" s="484"/>
      <c r="GJ7" s="484"/>
      <c r="GK7" s="484"/>
      <c r="GL7" s="484"/>
      <c r="GM7" s="484"/>
      <c r="GN7" s="484"/>
      <c r="GO7" s="484"/>
      <c r="GP7" s="484"/>
      <c r="GQ7" s="484"/>
      <c r="GR7" s="484"/>
      <c r="GS7" s="484"/>
      <c r="GT7" s="484"/>
      <c r="GU7" s="484"/>
      <c r="GV7" s="484"/>
      <c r="GW7" s="484"/>
      <c r="GX7" s="484"/>
      <c r="GY7" s="484"/>
      <c r="GZ7" s="484"/>
      <c r="HA7" s="484"/>
      <c r="HB7" s="484"/>
      <c r="HC7" s="484"/>
      <c r="HD7" s="484"/>
      <c r="HE7" s="484"/>
      <c r="HF7" s="484"/>
      <c r="HG7" s="484"/>
    </row>
    <row r="8" spans="177:215" ht="21" customHeight="1">
      <c r="FU8" s="499" t="s">
        <v>213</v>
      </c>
      <c r="FV8" s="499"/>
      <c r="FW8" s="499"/>
      <c r="FX8" s="499"/>
      <c r="FY8" s="499"/>
      <c r="FZ8" s="499"/>
      <c r="GA8" s="499"/>
      <c r="GB8" s="499"/>
      <c r="GC8" s="499"/>
      <c r="GD8" s="499"/>
      <c r="GE8" s="499"/>
      <c r="GF8" s="499"/>
      <c r="GG8" s="499"/>
      <c r="GH8" s="499"/>
      <c r="GI8" s="499"/>
      <c r="GJ8" s="499"/>
      <c r="GK8" s="499"/>
      <c r="GL8" s="499"/>
      <c r="GM8" s="499"/>
      <c r="GN8" s="499"/>
      <c r="GO8" s="499"/>
      <c r="GP8" s="499"/>
      <c r="GQ8" s="499"/>
      <c r="GR8" s="499"/>
      <c r="GS8" s="499"/>
      <c r="GT8" s="499"/>
      <c r="GU8" s="499"/>
      <c r="GV8" s="499"/>
      <c r="GW8" s="499"/>
      <c r="GX8" s="499"/>
      <c r="GY8" s="499"/>
      <c r="GZ8" s="499"/>
      <c r="HA8" s="499"/>
      <c r="HB8" s="499"/>
      <c r="HC8" s="499"/>
      <c r="HD8" s="499"/>
      <c r="HE8" s="499"/>
      <c r="HF8" s="499"/>
      <c r="HG8" s="499"/>
    </row>
    <row r="9" spans="176:215" ht="11.25">
      <c r="FT9" s="483" t="s">
        <v>301</v>
      </c>
      <c r="FU9" s="483"/>
      <c r="FV9" s="3"/>
      <c r="FW9" s="480"/>
      <c r="FX9" s="480"/>
      <c r="FY9" s="480"/>
      <c r="FZ9" s="50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480"/>
      <c r="GM9" s="480"/>
      <c r="GN9" s="480"/>
      <c r="GO9" s="480"/>
      <c r="GP9" s="480"/>
      <c r="GQ9" s="480"/>
      <c r="GR9" s="480"/>
      <c r="GS9" s="480"/>
      <c r="GT9" s="480"/>
      <c r="GU9" s="480"/>
      <c r="GV9" s="480"/>
      <c r="GW9" s="480"/>
      <c r="GX9" s="483">
        <v>20</v>
      </c>
      <c r="GY9" s="483"/>
      <c r="GZ9" s="483"/>
      <c r="HA9" s="479"/>
      <c r="HB9" s="479"/>
      <c r="HD9" s="5" t="s">
        <v>303</v>
      </c>
      <c r="HG9" s="5"/>
    </row>
    <row r="10" ht="11.25">
      <c r="HG10" s="3" t="s">
        <v>302</v>
      </c>
    </row>
    <row r="11" spans="6:223" ht="12" thickBot="1">
      <c r="F11" s="1">
        <v>1</v>
      </c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</row>
    <row r="12" spans="1:215" ht="11.25" customHeight="1">
      <c r="A12" s="462" t="s">
        <v>293</v>
      </c>
      <c r="B12" s="456"/>
      <c r="C12" s="456"/>
      <c r="D12" s="456"/>
      <c r="E12" s="457"/>
      <c r="F12" s="455" t="s">
        <v>294</v>
      </c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7"/>
      <c r="AF12" s="455" t="s">
        <v>295</v>
      </c>
      <c r="AG12" s="456"/>
      <c r="AH12" s="456"/>
      <c r="AI12" s="456"/>
      <c r="AJ12" s="456"/>
      <c r="AK12" s="456"/>
      <c r="AL12" s="456"/>
      <c r="AM12" s="456"/>
      <c r="AN12" s="456"/>
      <c r="AO12" s="457"/>
      <c r="AP12" s="455" t="s">
        <v>296</v>
      </c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6"/>
      <c r="BD12" s="456"/>
      <c r="BE12" s="456"/>
      <c r="BF12" s="457"/>
      <c r="BG12" s="455" t="s">
        <v>325</v>
      </c>
      <c r="BH12" s="456"/>
      <c r="BI12" s="456"/>
      <c r="BJ12" s="456"/>
      <c r="BK12" s="456"/>
      <c r="BL12" s="456"/>
      <c r="BM12" s="456"/>
      <c r="BN12" s="456"/>
      <c r="BO12" s="456"/>
      <c r="BP12" s="457"/>
      <c r="BQ12" s="455" t="s">
        <v>326</v>
      </c>
      <c r="BR12" s="456"/>
      <c r="BS12" s="456"/>
      <c r="BT12" s="456"/>
      <c r="BU12" s="456"/>
      <c r="BV12" s="456"/>
      <c r="BW12" s="456"/>
      <c r="BX12" s="456"/>
      <c r="BY12" s="456"/>
      <c r="BZ12" s="457"/>
      <c r="CA12" s="455" t="s">
        <v>120</v>
      </c>
      <c r="CB12" s="456"/>
      <c r="CC12" s="456"/>
      <c r="CD12" s="456"/>
      <c r="CE12" s="456"/>
      <c r="CF12" s="456"/>
      <c r="CG12" s="456"/>
      <c r="CH12" s="456"/>
      <c r="CI12" s="456"/>
      <c r="CJ12" s="456"/>
      <c r="CK12" s="456"/>
      <c r="CL12" s="456"/>
      <c r="CM12" s="456"/>
      <c r="CN12" s="457"/>
      <c r="CO12" s="455" t="s">
        <v>121</v>
      </c>
      <c r="CP12" s="456"/>
      <c r="CQ12" s="456"/>
      <c r="CR12" s="456"/>
      <c r="CS12" s="456"/>
      <c r="CT12" s="456"/>
      <c r="CU12" s="456"/>
      <c r="CV12" s="456"/>
      <c r="CW12" s="456"/>
      <c r="CX12" s="456"/>
      <c r="CY12" s="456"/>
      <c r="CZ12" s="456"/>
      <c r="DA12" s="456"/>
      <c r="DB12" s="457"/>
      <c r="DC12" s="476" t="s">
        <v>330</v>
      </c>
      <c r="DD12" s="476"/>
      <c r="DE12" s="476"/>
      <c r="DF12" s="476"/>
      <c r="DG12" s="476"/>
      <c r="DH12" s="476"/>
      <c r="DI12" s="476"/>
      <c r="DJ12" s="476"/>
      <c r="DK12" s="476"/>
      <c r="DL12" s="476"/>
      <c r="DM12" s="476"/>
      <c r="DN12" s="476"/>
      <c r="DO12" s="476"/>
      <c r="DP12" s="476"/>
      <c r="DQ12" s="476"/>
      <c r="DR12" s="476"/>
      <c r="DS12" s="476"/>
      <c r="DT12" s="476"/>
      <c r="DU12" s="476"/>
      <c r="DV12" s="476"/>
      <c r="DW12" s="476"/>
      <c r="DX12" s="476"/>
      <c r="DY12" s="476"/>
      <c r="DZ12" s="476"/>
      <c r="EA12" s="476"/>
      <c r="EB12" s="476"/>
      <c r="EC12" s="476"/>
      <c r="ED12" s="476"/>
      <c r="EE12" s="476"/>
      <c r="EF12" s="476"/>
      <c r="EG12" s="476"/>
      <c r="EH12" s="476"/>
      <c r="EI12" s="476"/>
      <c r="EJ12" s="476"/>
      <c r="EK12" s="476"/>
      <c r="EL12" s="476"/>
      <c r="EM12" s="476"/>
      <c r="EN12" s="476"/>
      <c r="EO12" s="476"/>
      <c r="EP12" s="476"/>
      <c r="EQ12" s="476"/>
      <c r="ER12" s="476"/>
      <c r="ES12" s="476"/>
      <c r="ET12" s="476"/>
      <c r="EU12" s="476"/>
      <c r="EV12" s="476"/>
      <c r="EW12" s="476"/>
      <c r="EX12" s="476"/>
      <c r="EY12" s="476"/>
      <c r="EZ12" s="476"/>
      <c r="FA12" s="476"/>
      <c r="FB12" s="476"/>
      <c r="FC12" s="476"/>
      <c r="FD12" s="476"/>
      <c r="FE12" s="476"/>
      <c r="FF12" s="476"/>
      <c r="FG12" s="473" t="s">
        <v>48</v>
      </c>
      <c r="FH12" s="474"/>
      <c r="FI12" s="474"/>
      <c r="FJ12" s="474"/>
      <c r="FK12" s="474"/>
      <c r="FL12" s="474"/>
      <c r="FM12" s="474"/>
      <c r="FN12" s="474"/>
      <c r="FO12" s="474"/>
      <c r="FP12" s="474"/>
      <c r="FQ12" s="474"/>
      <c r="FR12" s="474"/>
      <c r="FS12" s="474"/>
      <c r="FT12" s="474"/>
      <c r="FU12" s="474"/>
      <c r="FV12" s="474"/>
      <c r="FW12" s="474"/>
      <c r="FX12" s="474"/>
      <c r="FY12" s="474"/>
      <c r="FZ12" s="474"/>
      <c r="GA12" s="474"/>
      <c r="GB12" s="474"/>
      <c r="GC12" s="474"/>
      <c r="GD12" s="474"/>
      <c r="GE12" s="474"/>
      <c r="GF12" s="474"/>
      <c r="GG12" s="474"/>
      <c r="GH12" s="474"/>
      <c r="GI12" s="474"/>
      <c r="GJ12" s="474"/>
      <c r="GK12" s="474"/>
      <c r="GL12" s="474"/>
      <c r="GM12" s="474"/>
      <c r="GN12" s="474"/>
      <c r="GO12" s="474"/>
      <c r="GP12" s="474"/>
      <c r="GQ12" s="474"/>
      <c r="GR12" s="474"/>
      <c r="GS12" s="474"/>
      <c r="GT12" s="474"/>
      <c r="GU12" s="474"/>
      <c r="GV12" s="474"/>
      <c r="GW12" s="474"/>
      <c r="GX12" s="474"/>
      <c r="GY12" s="474"/>
      <c r="GZ12" s="474"/>
      <c r="HA12" s="474"/>
      <c r="HB12" s="474"/>
      <c r="HC12" s="474"/>
      <c r="HD12" s="474"/>
      <c r="HE12" s="474"/>
      <c r="HF12" s="474"/>
      <c r="HG12" s="475"/>
    </row>
    <row r="13" spans="1:215" ht="33.75" customHeight="1">
      <c r="A13" s="463"/>
      <c r="B13" s="459"/>
      <c r="C13" s="459"/>
      <c r="D13" s="459"/>
      <c r="E13" s="460"/>
      <c r="F13" s="458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60"/>
      <c r="AF13" s="464"/>
      <c r="AG13" s="465"/>
      <c r="AH13" s="465"/>
      <c r="AI13" s="465"/>
      <c r="AJ13" s="465"/>
      <c r="AK13" s="465"/>
      <c r="AL13" s="465"/>
      <c r="AM13" s="465"/>
      <c r="AN13" s="465"/>
      <c r="AO13" s="466"/>
      <c r="AP13" s="464"/>
      <c r="AQ13" s="465"/>
      <c r="AR13" s="465"/>
      <c r="AS13" s="465"/>
      <c r="AT13" s="465"/>
      <c r="AU13" s="465"/>
      <c r="AV13" s="465"/>
      <c r="AW13" s="465"/>
      <c r="AX13" s="465"/>
      <c r="AY13" s="465"/>
      <c r="AZ13" s="465"/>
      <c r="BA13" s="465"/>
      <c r="BB13" s="465"/>
      <c r="BC13" s="465"/>
      <c r="BD13" s="465"/>
      <c r="BE13" s="465"/>
      <c r="BF13" s="466"/>
      <c r="BG13" s="458"/>
      <c r="BH13" s="459"/>
      <c r="BI13" s="459"/>
      <c r="BJ13" s="459"/>
      <c r="BK13" s="459"/>
      <c r="BL13" s="459"/>
      <c r="BM13" s="459"/>
      <c r="BN13" s="459"/>
      <c r="BO13" s="459"/>
      <c r="BP13" s="460"/>
      <c r="BQ13" s="458"/>
      <c r="BR13" s="459"/>
      <c r="BS13" s="459"/>
      <c r="BT13" s="459"/>
      <c r="BU13" s="459"/>
      <c r="BV13" s="459"/>
      <c r="BW13" s="459"/>
      <c r="BX13" s="459"/>
      <c r="BY13" s="459"/>
      <c r="BZ13" s="460"/>
      <c r="CA13" s="464"/>
      <c r="CB13" s="465"/>
      <c r="CC13" s="465"/>
      <c r="CD13" s="465"/>
      <c r="CE13" s="465"/>
      <c r="CF13" s="465"/>
      <c r="CG13" s="465"/>
      <c r="CH13" s="465"/>
      <c r="CI13" s="465"/>
      <c r="CJ13" s="465"/>
      <c r="CK13" s="465"/>
      <c r="CL13" s="465"/>
      <c r="CM13" s="465"/>
      <c r="CN13" s="466"/>
      <c r="CO13" s="464"/>
      <c r="CP13" s="465"/>
      <c r="CQ13" s="465"/>
      <c r="CR13" s="465"/>
      <c r="CS13" s="465"/>
      <c r="CT13" s="465"/>
      <c r="CU13" s="465"/>
      <c r="CV13" s="465"/>
      <c r="CW13" s="465"/>
      <c r="CX13" s="465"/>
      <c r="CY13" s="465"/>
      <c r="CZ13" s="465"/>
      <c r="DA13" s="465"/>
      <c r="DB13" s="466"/>
      <c r="DC13" s="473" t="s">
        <v>135</v>
      </c>
      <c r="DD13" s="474"/>
      <c r="DE13" s="474"/>
      <c r="DF13" s="474"/>
      <c r="DG13" s="474"/>
      <c r="DH13" s="474"/>
      <c r="DI13" s="474"/>
      <c r="DJ13" s="474"/>
      <c r="DK13" s="474"/>
      <c r="DL13" s="474"/>
      <c r="DM13" s="474"/>
      <c r="DN13" s="473" t="s">
        <v>136</v>
      </c>
      <c r="DO13" s="474"/>
      <c r="DP13" s="474"/>
      <c r="DQ13" s="474"/>
      <c r="DR13" s="474"/>
      <c r="DS13" s="474"/>
      <c r="DT13" s="474"/>
      <c r="DU13" s="474"/>
      <c r="DV13" s="474"/>
      <c r="DW13" s="474"/>
      <c r="DX13" s="474"/>
      <c r="DY13" s="438" t="s">
        <v>137</v>
      </c>
      <c r="DZ13" s="438"/>
      <c r="EA13" s="438"/>
      <c r="EB13" s="438"/>
      <c r="EC13" s="438"/>
      <c r="ED13" s="438"/>
      <c r="EE13" s="438"/>
      <c r="EF13" s="438"/>
      <c r="EG13" s="438"/>
      <c r="EH13" s="438"/>
      <c r="EI13" s="438"/>
      <c r="EJ13" s="438" t="s">
        <v>226</v>
      </c>
      <c r="EK13" s="438"/>
      <c r="EL13" s="438"/>
      <c r="EM13" s="438"/>
      <c r="EN13" s="438"/>
      <c r="EO13" s="438"/>
      <c r="EP13" s="438"/>
      <c r="EQ13" s="438"/>
      <c r="ER13" s="438"/>
      <c r="ES13" s="438"/>
      <c r="ET13" s="438"/>
      <c r="EU13" s="438"/>
      <c r="EV13" s="473" t="s">
        <v>327</v>
      </c>
      <c r="EW13" s="474"/>
      <c r="EX13" s="474"/>
      <c r="EY13" s="474"/>
      <c r="EZ13" s="474"/>
      <c r="FA13" s="474"/>
      <c r="FB13" s="474"/>
      <c r="FC13" s="474"/>
      <c r="FD13" s="474"/>
      <c r="FE13" s="474"/>
      <c r="FF13" s="474"/>
      <c r="FG13" s="473" t="s">
        <v>135</v>
      </c>
      <c r="FH13" s="474"/>
      <c r="FI13" s="474"/>
      <c r="FJ13" s="474"/>
      <c r="FK13" s="474"/>
      <c r="FL13" s="474"/>
      <c r="FM13" s="474"/>
      <c r="FN13" s="474"/>
      <c r="FO13" s="474"/>
      <c r="FP13" s="475"/>
      <c r="FQ13" s="473" t="s">
        <v>136</v>
      </c>
      <c r="FR13" s="474"/>
      <c r="FS13" s="474"/>
      <c r="FT13" s="474"/>
      <c r="FU13" s="474"/>
      <c r="FV13" s="474"/>
      <c r="FW13" s="474"/>
      <c r="FX13" s="474"/>
      <c r="FY13" s="474"/>
      <c r="FZ13" s="474"/>
      <c r="GA13" s="473" t="s">
        <v>224</v>
      </c>
      <c r="GB13" s="474"/>
      <c r="GC13" s="474"/>
      <c r="GD13" s="474"/>
      <c r="GE13" s="474"/>
      <c r="GF13" s="474"/>
      <c r="GG13" s="474"/>
      <c r="GH13" s="474"/>
      <c r="GI13" s="474"/>
      <c r="GJ13" s="474"/>
      <c r="GK13" s="475"/>
      <c r="GL13" s="473" t="s">
        <v>227</v>
      </c>
      <c r="GM13" s="474"/>
      <c r="GN13" s="474"/>
      <c r="GO13" s="474"/>
      <c r="GP13" s="474"/>
      <c r="GQ13" s="474"/>
      <c r="GR13" s="474"/>
      <c r="GS13" s="474"/>
      <c r="GT13" s="474"/>
      <c r="GU13" s="474"/>
      <c r="GV13" s="475"/>
      <c r="GW13" s="473" t="s">
        <v>327</v>
      </c>
      <c r="GX13" s="474"/>
      <c r="GY13" s="474"/>
      <c r="GZ13" s="474"/>
      <c r="HA13" s="474"/>
      <c r="HB13" s="474"/>
      <c r="HC13" s="474"/>
      <c r="HD13" s="474"/>
      <c r="HE13" s="474"/>
      <c r="HF13" s="474"/>
      <c r="HG13" s="500"/>
    </row>
    <row r="14" spans="1:215" ht="23.25" customHeight="1">
      <c r="A14" s="463"/>
      <c r="B14" s="459"/>
      <c r="C14" s="459"/>
      <c r="D14" s="459"/>
      <c r="E14" s="460"/>
      <c r="F14" s="458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60"/>
      <c r="AF14" s="467" t="s">
        <v>329</v>
      </c>
      <c r="AG14" s="468"/>
      <c r="AH14" s="468"/>
      <c r="AI14" s="468"/>
      <c r="AJ14" s="468"/>
      <c r="AK14" s="468"/>
      <c r="AL14" s="468"/>
      <c r="AM14" s="468"/>
      <c r="AN14" s="468"/>
      <c r="AO14" s="469"/>
      <c r="AP14" s="470" t="s">
        <v>297</v>
      </c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71"/>
      <c r="BF14" s="472"/>
      <c r="BG14" s="458"/>
      <c r="BH14" s="459"/>
      <c r="BI14" s="459"/>
      <c r="BJ14" s="459"/>
      <c r="BK14" s="459"/>
      <c r="BL14" s="459"/>
      <c r="BM14" s="459"/>
      <c r="BN14" s="459"/>
      <c r="BO14" s="459"/>
      <c r="BP14" s="460"/>
      <c r="BQ14" s="458"/>
      <c r="BR14" s="459"/>
      <c r="BS14" s="459"/>
      <c r="BT14" s="459"/>
      <c r="BU14" s="459"/>
      <c r="BV14" s="459"/>
      <c r="BW14" s="459"/>
      <c r="BX14" s="459"/>
      <c r="BY14" s="459"/>
      <c r="BZ14" s="460"/>
      <c r="CA14" s="467" t="s">
        <v>298</v>
      </c>
      <c r="CB14" s="468"/>
      <c r="CC14" s="468"/>
      <c r="CD14" s="468"/>
      <c r="CE14" s="468"/>
      <c r="CF14" s="468"/>
      <c r="CG14" s="468"/>
      <c r="CH14" s="468"/>
      <c r="CI14" s="468"/>
      <c r="CJ14" s="468"/>
      <c r="CK14" s="468"/>
      <c r="CL14" s="468"/>
      <c r="CM14" s="468"/>
      <c r="CN14" s="469"/>
      <c r="CO14" s="467" t="s">
        <v>298</v>
      </c>
      <c r="CP14" s="468"/>
      <c r="CQ14" s="468"/>
      <c r="CR14" s="468"/>
      <c r="CS14" s="468"/>
      <c r="CT14" s="468"/>
      <c r="CU14" s="468"/>
      <c r="CV14" s="468"/>
      <c r="CW14" s="468"/>
      <c r="CX14" s="468"/>
      <c r="CY14" s="468"/>
      <c r="CZ14" s="468"/>
      <c r="DA14" s="468"/>
      <c r="DB14" s="469"/>
      <c r="DC14" s="442" t="s">
        <v>297</v>
      </c>
      <c r="DD14" s="443"/>
      <c r="DE14" s="443"/>
      <c r="DF14" s="443"/>
      <c r="DG14" s="443"/>
      <c r="DH14" s="443"/>
      <c r="DI14" s="443"/>
      <c r="DJ14" s="443"/>
      <c r="DK14" s="443"/>
      <c r="DL14" s="443"/>
      <c r="DM14" s="443"/>
      <c r="DN14" s="442" t="s">
        <v>297</v>
      </c>
      <c r="DO14" s="443"/>
      <c r="DP14" s="443"/>
      <c r="DQ14" s="443"/>
      <c r="DR14" s="443"/>
      <c r="DS14" s="443"/>
      <c r="DT14" s="443"/>
      <c r="DU14" s="443"/>
      <c r="DV14" s="443"/>
      <c r="DW14" s="443"/>
      <c r="DX14" s="443"/>
      <c r="DY14" s="501" t="s">
        <v>297</v>
      </c>
      <c r="DZ14" s="501"/>
      <c r="EA14" s="501"/>
      <c r="EB14" s="501"/>
      <c r="EC14" s="501"/>
      <c r="ED14" s="501"/>
      <c r="EE14" s="501"/>
      <c r="EF14" s="501"/>
      <c r="EG14" s="501"/>
      <c r="EH14" s="501"/>
      <c r="EI14" s="501"/>
      <c r="EJ14" s="501" t="s">
        <v>297</v>
      </c>
      <c r="EK14" s="501"/>
      <c r="EL14" s="501"/>
      <c r="EM14" s="501"/>
      <c r="EN14" s="501"/>
      <c r="EO14" s="501"/>
      <c r="EP14" s="501"/>
      <c r="EQ14" s="501"/>
      <c r="ER14" s="501"/>
      <c r="ES14" s="501"/>
      <c r="ET14" s="501"/>
      <c r="EU14" s="501"/>
      <c r="EV14" s="442" t="s">
        <v>297</v>
      </c>
      <c r="EW14" s="443"/>
      <c r="EX14" s="443"/>
      <c r="EY14" s="443"/>
      <c r="EZ14" s="443"/>
      <c r="FA14" s="443"/>
      <c r="FB14" s="443"/>
      <c r="FC14" s="443"/>
      <c r="FD14" s="443"/>
      <c r="FE14" s="443"/>
      <c r="FF14" s="444"/>
      <c r="FG14" s="442" t="s">
        <v>225</v>
      </c>
      <c r="FH14" s="443"/>
      <c r="FI14" s="443"/>
      <c r="FJ14" s="443"/>
      <c r="FK14" s="443"/>
      <c r="FL14" s="443"/>
      <c r="FM14" s="443"/>
      <c r="FN14" s="443"/>
      <c r="FO14" s="443"/>
      <c r="FP14" s="444"/>
      <c r="FQ14" s="442" t="s">
        <v>298</v>
      </c>
      <c r="FR14" s="443"/>
      <c r="FS14" s="443"/>
      <c r="FT14" s="443"/>
      <c r="FU14" s="443"/>
      <c r="FV14" s="443"/>
      <c r="FW14" s="443"/>
      <c r="FX14" s="443"/>
      <c r="FY14" s="443"/>
      <c r="FZ14" s="443"/>
      <c r="GA14" s="501" t="s">
        <v>298</v>
      </c>
      <c r="GB14" s="501"/>
      <c r="GC14" s="501"/>
      <c r="GD14" s="501"/>
      <c r="GE14" s="501"/>
      <c r="GF14" s="501"/>
      <c r="GG14" s="501"/>
      <c r="GH14" s="501"/>
      <c r="GI14" s="501"/>
      <c r="GJ14" s="501"/>
      <c r="GK14" s="501"/>
      <c r="GL14" s="442" t="s">
        <v>298</v>
      </c>
      <c r="GM14" s="443"/>
      <c r="GN14" s="443"/>
      <c r="GO14" s="443"/>
      <c r="GP14" s="443"/>
      <c r="GQ14" s="443"/>
      <c r="GR14" s="443"/>
      <c r="GS14" s="443"/>
      <c r="GT14" s="443"/>
      <c r="GU14" s="443"/>
      <c r="GV14" s="444"/>
      <c r="GW14" s="467" t="s">
        <v>298</v>
      </c>
      <c r="GX14" s="468"/>
      <c r="GY14" s="468"/>
      <c r="GZ14" s="468"/>
      <c r="HA14" s="468"/>
      <c r="HB14" s="468"/>
      <c r="HC14" s="468"/>
      <c r="HD14" s="468"/>
      <c r="HE14" s="468"/>
      <c r="HF14" s="468"/>
      <c r="HG14" s="477"/>
    </row>
    <row r="15" spans="1:215" s="7" customFormat="1" ht="31.5" customHeight="1">
      <c r="A15" s="461"/>
      <c r="B15" s="461"/>
      <c r="C15" s="461"/>
      <c r="D15" s="461"/>
      <c r="E15" s="461"/>
      <c r="F15" s="437" t="s">
        <v>304</v>
      </c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73" t="s">
        <v>740</v>
      </c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5"/>
      <c r="BG15" s="437">
        <v>2015</v>
      </c>
      <c r="BH15" s="437"/>
      <c r="BI15" s="437"/>
      <c r="BJ15" s="437"/>
      <c r="BK15" s="437"/>
      <c r="BL15" s="437"/>
      <c r="BM15" s="437"/>
      <c r="BN15" s="437"/>
      <c r="BO15" s="437"/>
      <c r="BP15" s="437"/>
      <c r="BQ15" s="437">
        <v>2019</v>
      </c>
      <c r="BR15" s="437"/>
      <c r="BS15" s="437"/>
      <c r="BT15" s="437"/>
      <c r="BU15" s="437"/>
      <c r="BV15" s="437"/>
      <c r="BW15" s="437"/>
      <c r="BX15" s="437"/>
      <c r="BY15" s="437"/>
      <c r="BZ15" s="437"/>
      <c r="CA15" s="445">
        <f>CA16+CA35</f>
        <v>280.9460271784746</v>
      </c>
      <c r="CB15" s="437"/>
      <c r="CC15" s="437"/>
      <c r="CD15" s="437"/>
      <c r="CE15" s="437"/>
      <c r="CF15" s="437"/>
      <c r="CG15" s="437"/>
      <c r="CH15" s="437"/>
      <c r="CI15" s="437"/>
      <c r="CJ15" s="437"/>
      <c r="CK15" s="437"/>
      <c r="CL15" s="437"/>
      <c r="CM15" s="437"/>
      <c r="CN15" s="437"/>
      <c r="CO15" s="445">
        <f>CO35</f>
        <v>20</v>
      </c>
      <c r="CP15" s="437"/>
      <c r="CQ15" s="437"/>
      <c r="CR15" s="437"/>
      <c r="CS15" s="437"/>
      <c r="CT15" s="437"/>
      <c r="CU15" s="437"/>
      <c r="CV15" s="437"/>
      <c r="CW15" s="437"/>
      <c r="CX15" s="437"/>
      <c r="CY15" s="437"/>
      <c r="CZ15" s="437"/>
      <c r="DA15" s="437"/>
      <c r="DB15" s="437"/>
      <c r="DC15" s="438" t="s">
        <v>13</v>
      </c>
      <c r="DD15" s="438"/>
      <c r="DE15" s="438"/>
      <c r="DF15" s="438"/>
      <c r="DG15" s="438"/>
      <c r="DH15" s="438"/>
      <c r="DI15" s="438"/>
      <c r="DJ15" s="438"/>
      <c r="DK15" s="438"/>
      <c r="DL15" s="438"/>
      <c r="DM15" s="438"/>
      <c r="DN15" s="473" t="str">
        <f>DN35</f>
        <v>18,756 км/1,89 МВА</v>
      </c>
      <c r="DO15" s="474"/>
      <c r="DP15" s="474"/>
      <c r="DQ15" s="474"/>
      <c r="DR15" s="474"/>
      <c r="DS15" s="474"/>
      <c r="DT15" s="474"/>
      <c r="DU15" s="474"/>
      <c r="DV15" s="474"/>
      <c r="DW15" s="474"/>
      <c r="DX15" s="475"/>
      <c r="DY15" s="438" t="s">
        <v>14</v>
      </c>
      <c r="DZ15" s="438"/>
      <c r="EA15" s="438"/>
      <c r="EB15" s="438"/>
      <c r="EC15" s="438"/>
      <c r="ED15" s="438"/>
      <c r="EE15" s="438"/>
      <c r="EF15" s="438"/>
      <c r="EG15" s="438"/>
      <c r="EH15" s="438"/>
      <c r="EI15" s="438"/>
      <c r="EJ15" s="438" t="s">
        <v>619</v>
      </c>
      <c r="EK15" s="438"/>
      <c r="EL15" s="438"/>
      <c r="EM15" s="438"/>
      <c r="EN15" s="438"/>
      <c r="EO15" s="438"/>
      <c r="EP15" s="438"/>
      <c r="EQ15" s="438"/>
      <c r="ER15" s="438"/>
      <c r="ES15" s="438"/>
      <c r="ET15" s="438"/>
      <c r="EU15" s="438"/>
      <c r="EV15" s="438" t="s">
        <v>20</v>
      </c>
      <c r="EW15" s="438"/>
      <c r="EX15" s="438"/>
      <c r="EY15" s="438"/>
      <c r="EZ15" s="438"/>
      <c r="FA15" s="438"/>
      <c r="FB15" s="438"/>
      <c r="FC15" s="438"/>
      <c r="FD15" s="438"/>
      <c r="FE15" s="438"/>
      <c r="FF15" s="438"/>
      <c r="FG15" s="445">
        <f>FG16+FG35</f>
        <v>74.58824817000001</v>
      </c>
      <c r="FH15" s="437"/>
      <c r="FI15" s="437"/>
      <c r="FJ15" s="437"/>
      <c r="FK15" s="437"/>
      <c r="FL15" s="437"/>
      <c r="FM15" s="437"/>
      <c r="FN15" s="437"/>
      <c r="FO15" s="437"/>
      <c r="FP15" s="437"/>
      <c r="FQ15" s="445">
        <f>FQ16+FQ35</f>
        <v>61.051532</v>
      </c>
      <c r="FR15" s="437"/>
      <c r="FS15" s="437"/>
      <c r="FT15" s="437"/>
      <c r="FU15" s="437"/>
      <c r="FV15" s="437"/>
      <c r="FW15" s="437"/>
      <c r="FX15" s="437"/>
      <c r="FY15" s="437"/>
      <c r="FZ15" s="437"/>
      <c r="GA15" s="487">
        <f>GA16+GA35</f>
        <v>62.536757</v>
      </c>
      <c r="GB15" s="438"/>
      <c r="GC15" s="438"/>
      <c r="GD15" s="438"/>
      <c r="GE15" s="438"/>
      <c r="GF15" s="438"/>
      <c r="GG15" s="438"/>
      <c r="GH15" s="438"/>
      <c r="GI15" s="438"/>
      <c r="GJ15" s="438"/>
      <c r="GK15" s="438"/>
      <c r="GL15" s="487">
        <f>GL16+GL35</f>
        <v>62.76949000847458</v>
      </c>
      <c r="GM15" s="438"/>
      <c r="GN15" s="438"/>
      <c r="GO15" s="438"/>
      <c r="GP15" s="438"/>
      <c r="GQ15" s="438"/>
      <c r="GR15" s="438"/>
      <c r="GS15" s="438"/>
      <c r="GT15" s="438"/>
      <c r="GU15" s="438"/>
      <c r="GV15" s="438"/>
      <c r="GW15" s="487">
        <f>GW16+GW35</f>
        <v>260.9460271784746</v>
      </c>
      <c r="GX15" s="438"/>
      <c r="GY15" s="438"/>
      <c r="GZ15" s="438"/>
      <c r="HA15" s="438"/>
      <c r="HB15" s="438"/>
      <c r="HC15" s="438"/>
      <c r="HD15" s="438"/>
      <c r="HE15" s="438"/>
      <c r="HF15" s="438"/>
      <c r="HG15" s="438"/>
    </row>
    <row r="16" spans="1:215" s="7" customFormat="1" ht="21.75" customHeight="1">
      <c r="A16" s="461" t="s">
        <v>305</v>
      </c>
      <c r="B16" s="461"/>
      <c r="C16" s="461"/>
      <c r="D16" s="461"/>
      <c r="E16" s="461"/>
      <c r="F16" s="438" t="s">
        <v>306</v>
      </c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 t="str">
        <f>AP17</f>
        <v>117,2 МВА</v>
      </c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7"/>
      <c r="BG16" s="437">
        <v>2016</v>
      </c>
      <c r="BH16" s="437"/>
      <c r="BI16" s="437"/>
      <c r="BJ16" s="437"/>
      <c r="BK16" s="437"/>
      <c r="BL16" s="437"/>
      <c r="BM16" s="437"/>
      <c r="BN16" s="437"/>
      <c r="BO16" s="437"/>
      <c r="BP16" s="437"/>
      <c r="BQ16" s="437">
        <v>2019</v>
      </c>
      <c r="BR16" s="437"/>
      <c r="BS16" s="437"/>
      <c r="BT16" s="437"/>
      <c r="BU16" s="437"/>
      <c r="BV16" s="437"/>
      <c r="BW16" s="437"/>
      <c r="BX16" s="437"/>
      <c r="BY16" s="437"/>
      <c r="BZ16" s="437"/>
      <c r="CA16" s="445">
        <f>CA17</f>
        <v>147.5208651784746</v>
      </c>
      <c r="CB16" s="437"/>
      <c r="CC16" s="437"/>
      <c r="CD16" s="437"/>
      <c r="CE16" s="437"/>
      <c r="CF16" s="437"/>
      <c r="CG16" s="437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7"/>
      <c r="CS16" s="437"/>
      <c r="CT16" s="437"/>
      <c r="CU16" s="437"/>
      <c r="CV16" s="437"/>
      <c r="CW16" s="437"/>
      <c r="CX16" s="437"/>
      <c r="CY16" s="437"/>
      <c r="CZ16" s="437"/>
      <c r="DA16" s="437"/>
      <c r="DB16" s="437"/>
      <c r="DC16" s="437" t="s">
        <v>391</v>
      </c>
      <c r="DD16" s="437"/>
      <c r="DE16" s="437"/>
      <c r="DF16" s="437"/>
      <c r="DG16" s="437"/>
      <c r="DH16" s="437"/>
      <c r="DI16" s="437"/>
      <c r="DJ16" s="437"/>
      <c r="DK16" s="437"/>
      <c r="DL16" s="437"/>
      <c r="DM16" s="437"/>
      <c r="DN16" s="437"/>
      <c r="DO16" s="437"/>
      <c r="DP16" s="437"/>
      <c r="DQ16" s="437"/>
      <c r="DR16" s="437"/>
      <c r="DS16" s="437"/>
      <c r="DT16" s="437"/>
      <c r="DU16" s="437"/>
      <c r="DV16" s="437"/>
      <c r="DW16" s="437"/>
      <c r="DX16" s="437"/>
      <c r="DY16" s="437" t="s">
        <v>392</v>
      </c>
      <c r="DZ16" s="437"/>
      <c r="EA16" s="437"/>
      <c r="EB16" s="437"/>
      <c r="EC16" s="437"/>
      <c r="ED16" s="437"/>
      <c r="EE16" s="437"/>
      <c r="EF16" s="437"/>
      <c r="EG16" s="437"/>
      <c r="EH16" s="437"/>
      <c r="EI16" s="437"/>
      <c r="EJ16" s="437" t="s">
        <v>393</v>
      </c>
      <c r="EK16" s="437"/>
      <c r="EL16" s="437"/>
      <c r="EM16" s="437"/>
      <c r="EN16" s="437"/>
      <c r="EO16" s="437"/>
      <c r="EP16" s="437"/>
      <c r="EQ16" s="437"/>
      <c r="ER16" s="437"/>
      <c r="ES16" s="437"/>
      <c r="ET16" s="437"/>
      <c r="EU16" s="437"/>
      <c r="EV16" s="437" t="s">
        <v>29</v>
      </c>
      <c r="EW16" s="437"/>
      <c r="EX16" s="437"/>
      <c r="EY16" s="437"/>
      <c r="EZ16" s="437"/>
      <c r="FA16" s="437"/>
      <c r="FB16" s="437"/>
      <c r="FC16" s="437"/>
      <c r="FD16" s="437"/>
      <c r="FE16" s="437"/>
      <c r="FF16" s="437"/>
      <c r="FG16" s="445">
        <f>FG17</f>
        <v>33.69778817</v>
      </c>
      <c r="FH16" s="437"/>
      <c r="FI16" s="437"/>
      <c r="FJ16" s="437"/>
      <c r="FK16" s="437"/>
      <c r="FL16" s="437"/>
      <c r="FM16" s="437"/>
      <c r="FN16" s="437"/>
      <c r="FO16" s="437"/>
      <c r="FP16" s="437"/>
      <c r="FQ16" s="445">
        <f>FQ17</f>
        <v>33.780313</v>
      </c>
      <c r="FR16" s="437"/>
      <c r="FS16" s="437"/>
      <c r="FT16" s="437"/>
      <c r="FU16" s="437"/>
      <c r="FV16" s="437"/>
      <c r="FW16" s="437"/>
      <c r="FX16" s="437"/>
      <c r="FY16" s="437"/>
      <c r="FZ16" s="437"/>
      <c r="GA16" s="487">
        <f>GA17</f>
        <v>35.217303</v>
      </c>
      <c r="GB16" s="438"/>
      <c r="GC16" s="438"/>
      <c r="GD16" s="438"/>
      <c r="GE16" s="438"/>
      <c r="GF16" s="438"/>
      <c r="GG16" s="438"/>
      <c r="GH16" s="438"/>
      <c r="GI16" s="438"/>
      <c r="GJ16" s="438"/>
      <c r="GK16" s="438"/>
      <c r="GL16" s="487">
        <f>GL17</f>
        <v>44.825461008474576</v>
      </c>
      <c r="GM16" s="438"/>
      <c r="GN16" s="438"/>
      <c r="GO16" s="438"/>
      <c r="GP16" s="438"/>
      <c r="GQ16" s="438"/>
      <c r="GR16" s="438"/>
      <c r="GS16" s="438"/>
      <c r="GT16" s="438"/>
      <c r="GU16" s="438"/>
      <c r="GV16" s="438"/>
      <c r="GW16" s="487">
        <f>GW17</f>
        <v>147.5208651784746</v>
      </c>
      <c r="GX16" s="438"/>
      <c r="GY16" s="438"/>
      <c r="GZ16" s="438"/>
      <c r="HA16" s="438"/>
      <c r="HB16" s="438"/>
      <c r="HC16" s="438"/>
      <c r="HD16" s="438"/>
      <c r="HE16" s="438"/>
      <c r="HF16" s="438"/>
      <c r="HG16" s="438"/>
    </row>
    <row r="17" spans="1:215" s="7" customFormat="1" ht="21.75" customHeight="1">
      <c r="A17" s="461" t="s">
        <v>331</v>
      </c>
      <c r="B17" s="461"/>
      <c r="C17" s="461"/>
      <c r="D17" s="461"/>
      <c r="E17" s="461"/>
      <c r="F17" s="438" t="s">
        <v>307</v>
      </c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 t="s">
        <v>144</v>
      </c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7"/>
      <c r="BE17" s="437"/>
      <c r="BF17" s="437"/>
      <c r="BG17" s="437">
        <v>2016</v>
      </c>
      <c r="BH17" s="437"/>
      <c r="BI17" s="437"/>
      <c r="BJ17" s="437"/>
      <c r="BK17" s="437"/>
      <c r="BL17" s="437"/>
      <c r="BM17" s="437"/>
      <c r="BN17" s="437"/>
      <c r="BO17" s="437"/>
      <c r="BP17" s="437"/>
      <c r="BQ17" s="437">
        <v>2019</v>
      </c>
      <c r="BR17" s="437"/>
      <c r="BS17" s="437"/>
      <c r="BT17" s="437"/>
      <c r="BU17" s="437"/>
      <c r="BV17" s="437"/>
      <c r="BW17" s="437"/>
      <c r="BX17" s="437"/>
      <c r="BY17" s="437"/>
      <c r="BZ17" s="437"/>
      <c r="CA17" s="445">
        <f>SUM(CA18:CN25)</f>
        <v>147.5208651784746</v>
      </c>
      <c r="CB17" s="437"/>
      <c r="CC17" s="437"/>
      <c r="CD17" s="437"/>
      <c r="CE17" s="437"/>
      <c r="CF17" s="437"/>
      <c r="CG17" s="437"/>
      <c r="CH17" s="437"/>
      <c r="CI17" s="437"/>
      <c r="CJ17" s="437"/>
      <c r="CK17" s="437"/>
      <c r="CL17" s="437"/>
      <c r="CM17" s="437"/>
      <c r="CN17" s="437"/>
      <c r="CO17" s="437"/>
      <c r="CP17" s="437"/>
      <c r="CQ17" s="437"/>
      <c r="CR17" s="437"/>
      <c r="CS17" s="437"/>
      <c r="CT17" s="437"/>
      <c r="CU17" s="437"/>
      <c r="CV17" s="437"/>
      <c r="CW17" s="437"/>
      <c r="CX17" s="437"/>
      <c r="CY17" s="437"/>
      <c r="CZ17" s="437"/>
      <c r="DA17" s="437"/>
      <c r="DB17" s="437"/>
      <c r="DC17" s="437" t="s">
        <v>231</v>
      </c>
      <c r="DD17" s="437"/>
      <c r="DE17" s="437"/>
      <c r="DF17" s="437"/>
      <c r="DG17" s="437"/>
      <c r="DH17" s="437"/>
      <c r="DI17" s="437"/>
      <c r="DJ17" s="437"/>
      <c r="DK17" s="437"/>
      <c r="DL17" s="437"/>
      <c r="DM17" s="437"/>
      <c r="DN17" s="437"/>
      <c r="DO17" s="437"/>
      <c r="DP17" s="437"/>
      <c r="DQ17" s="437"/>
      <c r="DR17" s="437"/>
      <c r="DS17" s="437"/>
      <c r="DT17" s="437"/>
      <c r="DU17" s="437"/>
      <c r="DV17" s="437"/>
      <c r="DW17" s="437"/>
      <c r="DX17" s="437"/>
      <c r="DY17" s="437" t="s">
        <v>241</v>
      </c>
      <c r="DZ17" s="437"/>
      <c r="EA17" s="437"/>
      <c r="EB17" s="437"/>
      <c r="EC17" s="437"/>
      <c r="ED17" s="437"/>
      <c r="EE17" s="437"/>
      <c r="EF17" s="437"/>
      <c r="EG17" s="437"/>
      <c r="EH17" s="437"/>
      <c r="EI17" s="437"/>
      <c r="EJ17" s="437" t="s">
        <v>242</v>
      </c>
      <c r="EK17" s="437"/>
      <c r="EL17" s="437"/>
      <c r="EM17" s="437"/>
      <c r="EN17" s="437"/>
      <c r="EO17" s="437"/>
      <c r="EP17" s="437"/>
      <c r="EQ17" s="437"/>
      <c r="ER17" s="437"/>
      <c r="ES17" s="437"/>
      <c r="ET17" s="437"/>
      <c r="EU17" s="437"/>
      <c r="EV17" s="437" t="s">
        <v>230</v>
      </c>
      <c r="EW17" s="437"/>
      <c r="EX17" s="437"/>
      <c r="EY17" s="437"/>
      <c r="EZ17" s="437"/>
      <c r="FA17" s="437"/>
      <c r="FB17" s="437"/>
      <c r="FC17" s="437"/>
      <c r="FD17" s="437"/>
      <c r="FE17" s="437"/>
      <c r="FF17" s="437"/>
      <c r="FG17" s="445">
        <f>FG18+FG20+FG22+FG24+FG19</f>
        <v>33.69778817</v>
      </c>
      <c r="FH17" s="437"/>
      <c r="FI17" s="437"/>
      <c r="FJ17" s="437"/>
      <c r="FK17" s="437"/>
      <c r="FL17" s="437"/>
      <c r="FM17" s="437"/>
      <c r="FN17" s="437"/>
      <c r="FO17" s="437"/>
      <c r="FP17" s="437"/>
      <c r="FQ17" s="445">
        <f>FQ18+FQ20+FQ22+FQ24+FQ21</f>
        <v>33.780313</v>
      </c>
      <c r="FR17" s="437"/>
      <c r="FS17" s="437"/>
      <c r="FT17" s="437"/>
      <c r="FU17" s="437"/>
      <c r="FV17" s="437"/>
      <c r="FW17" s="437"/>
      <c r="FX17" s="437"/>
      <c r="FY17" s="437"/>
      <c r="FZ17" s="437"/>
      <c r="GA17" s="487">
        <f>GA22+GA23</f>
        <v>35.217303</v>
      </c>
      <c r="GB17" s="438"/>
      <c r="GC17" s="438"/>
      <c r="GD17" s="438"/>
      <c r="GE17" s="438"/>
      <c r="GF17" s="438"/>
      <c r="GG17" s="438"/>
      <c r="GH17" s="438"/>
      <c r="GI17" s="438"/>
      <c r="GJ17" s="438"/>
      <c r="GK17" s="438"/>
      <c r="GL17" s="445">
        <f>GL24+GL25</f>
        <v>44.825461008474576</v>
      </c>
      <c r="GM17" s="437"/>
      <c r="GN17" s="437"/>
      <c r="GO17" s="437"/>
      <c r="GP17" s="437"/>
      <c r="GQ17" s="437"/>
      <c r="GR17" s="437"/>
      <c r="GS17" s="437"/>
      <c r="GT17" s="437"/>
      <c r="GU17" s="437"/>
      <c r="GV17" s="437"/>
      <c r="GW17" s="445">
        <f>SUM(GW18:HG25)</f>
        <v>147.5208651784746</v>
      </c>
      <c r="GX17" s="437"/>
      <c r="GY17" s="437"/>
      <c r="GZ17" s="437"/>
      <c r="HA17" s="437"/>
      <c r="HB17" s="437"/>
      <c r="HC17" s="437"/>
      <c r="HD17" s="437"/>
      <c r="HE17" s="437"/>
      <c r="HF17" s="437"/>
      <c r="HG17" s="437"/>
    </row>
    <row r="18" spans="1:215" s="8" customFormat="1" ht="72" customHeight="1">
      <c r="A18" s="446" t="s">
        <v>94</v>
      </c>
      <c r="B18" s="446"/>
      <c r="C18" s="446"/>
      <c r="D18" s="446"/>
      <c r="E18" s="446"/>
      <c r="F18" s="447" t="s">
        <v>381</v>
      </c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30" t="s">
        <v>239</v>
      </c>
      <c r="AG18" s="430"/>
      <c r="AH18" s="430"/>
      <c r="AI18" s="430"/>
      <c r="AJ18" s="430"/>
      <c r="AK18" s="430"/>
      <c r="AL18" s="430"/>
      <c r="AM18" s="430"/>
      <c r="AN18" s="430"/>
      <c r="AO18" s="430"/>
      <c r="AP18" s="430" t="s">
        <v>230</v>
      </c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>
        <v>2016</v>
      </c>
      <c r="BH18" s="430"/>
      <c r="BI18" s="430"/>
      <c r="BJ18" s="430"/>
      <c r="BK18" s="430"/>
      <c r="BL18" s="430"/>
      <c r="BM18" s="430"/>
      <c r="BN18" s="430"/>
      <c r="BO18" s="430"/>
      <c r="BP18" s="430"/>
      <c r="BQ18" s="430">
        <v>2016</v>
      </c>
      <c r="BR18" s="430"/>
      <c r="BS18" s="430"/>
      <c r="BT18" s="430"/>
      <c r="BU18" s="430"/>
      <c r="BV18" s="430"/>
      <c r="BW18" s="430"/>
      <c r="BX18" s="430"/>
      <c r="BY18" s="430"/>
      <c r="BZ18" s="430"/>
      <c r="CA18" s="439">
        <v>13.69778817</v>
      </c>
      <c r="CB18" s="439"/>
      <c r="CC18" s="439"/>
      <c r="CD18" s="439"/>
      <c r="CE18" s="439"/>
      <c r="CF18" s="439"/>
      <c r="CG18" s="439"/>
      <c r="CH18" s="439"/>
      <c r="CI18" s="439"/>
      <c r="CJ18" s="439"/>
      <c r="CK18" s="439"/>
      <c r="CL18" s="439"/>
      <c r="CM18" s="439"/>
      <c r="CN18" s="439"/>
      <c r="CO18" s="430"/>
      <c r="CP18" s="430"/>
      <c r="CQ18" s="430"/>
      <c r="CR18" s="430"/>
      <c r="CS18" s="430"/>
      <c r="CT18" s="430"/>
      <c r="CU18" s="430"/>
      <c r="CV18" s="430"/>
      <c r="CW18" s="430"/>
      <c r="CX18" s="430"/>
      <c r="CY18" s="430"/>
      <c r="CZ18" s="430"/>
      <c r="DA18" s="430"/>
      <c r="DB18" s="430"/>
      <c r="DC18" s="430" t="s">
        <v>231</v>
      </c>
      <c r="DD18" s="430"/>
      <c r="DE18" s="430"/>
      <c r="DF18" s="430"/>
      <c r="DG18" s="430"/>
      <c r="DH18" s="430"/>
      <c r="DI18" s="430"/>
      <c r="DJ18" s="430"/>
      <c r="DK18" s="430"/>
      <c r="DL18" s="430"/>
      <c r="DM18" s="430"/>
      <c r="DN18" s="430"/>
      <c r="DO18" s="430"/>
      <c r="DP18" s="430"/>
      <c r="DQ18" s="430"/>
      <c r="DR18" s="430"/>
      <c r="DS18" s="430"/>
      <c r="DT18" s="430"/>
      <c r="DU18" s="430"/>
      <c r="DV18" s="430"/>
      <c r="DW18" s="430"/>
      <c r="DX18" s="430"/>
      <c r="DY18" s="430"/>
      <c r="DZ18" s="430"/>
      <c r="EA18" s="430"/>
      <c r="EB18" s="430"/>
      <c r="EC18" s="430"/>
      <c r="ED18" s="430"/>
      <c r="EE18" s="430"/>
      <c r="EF18" s="430"/>
      <c r="EG18" s="430"/>
      <c r="EH18" s="430"/>
      <c r="EI18" s="430"/>
      <c r="EJ18" s="430"/>
      <c r="EK18" s="430"/>
      <c r="EL18" s="430"/>
      <c r="EM18" s="430"/>
      <c r="EN18" s="430"/>
      <c r="EO18" s="430"/>
      <c r="EP18" s="430"/>
      <c r="EQ18" s="430"/>
      <c r="ER18" s="430"/>
      <c r="ES18" s="430"/>
      <c r="ET18" s="430"/>
      <c r="EU18" s="430"/>
      <c r="EV18" s="430" t="str">
        <f>DC18</f>
        <v>8 МВА</v>
      </c>
      <c r="EW18" s="430"/>
      <c r="EX18" s="430"/>
      <c r="EY18" s="430"/>
      <c r="EZ18" s="430"/>
      <c r="FA18" s="430"/>
      <c r="FB18" s="430"/>
      <c r="FC18" s="430"/>
      <c r="FD18" s="430"/>
      <c r="FE18" s="430"/>
      <c r="FF18" s="430"/>
      <c r="FG18" s="439">
        <f>CA18</f>
        <v>13.69778817</v>
      </c>
      <c r="FH18" s="430"/>
      <c r="FI18" s="430"/>
      <c r="FJ18" s="430"/>
      <c r="FK18" s="430"/>
      <c r="FL18" s="430"/>
      <c r="FM18" s="430"/>
      <c r="FN18" s="430"/>
      <c r="FO18" s="430"/>
      <c r="FP18" s="430"/>
      <c r="FQ18" s="430"/>
      <c r="FR18" s="430"/>
      <c r="FS18" s="430"/>
      <c r="FT18" s="430"/>
      <c r="FU18" s="430"/>
      <c r="FV18" s="430"/>
      <c r="FW18" s="430"/>
      <c r="FX18" s="430"/>
      <c r="FY18" s="430"/>
      <c r="FZ18" s="430"/>
      <c r="GA18" s="440"/>
      <c r="GB18" s="440"/>
      <c r="GC18" s="440"/>
      <c r="GD18" s="440"/>
      <c r="GE18" s="440"/>
      <c r="GF18" s="440"/>
      <c r="GG18" s="440"/>
      <c r="GH18" s="440"/>
      <c r="GI18" s="440"/>
      <c r="GJ18" s="440"/>
      <c r="GK18" s="440"/>
      <c r="GL18" s="430"/>
      <c r="GM18" s="430"/>
      <c r="GN18" s="430"/>
      <c r="GO18" s="430"/>
      <c r="GP18" s="430"/>
      <c r="GQ18" s="430"/>
      <c r="GR18" s="430"/>
      <c r="GS18" s="430"/>
      <c r="GT18" s="430"/>
      <c r="GU18" s="430"/>
      <c r="GV18" s="430"/>
      <c r="GW18" s="439">
        <f>FG18+FQ18+GA18+GL18</f>
        <v>13.69778817</v>
      </c>
      <c r="GX18" s="430"/>
      <c r="GY18" s="430"/>
      <c r="GZ18" s="430"/>
      <c r="HA18" s="430"/>
      <c r="HB18" s="430"/>
      <c r="HC18" s="430"/>
      <c r="HD18" s="430"/>
      <c r="HE18" s="430"/>
      <c r="HF18" s="430"/>
      <c r="HG18" s="430"/>
    </row>
    <row r="19" spans="1:215" s="8" customFormat="1" ht="43.5" customHeight="1">
      <c r="A19" s="434" t="s">
        <v>95</v>
      </c>
      <c r="B19" s="435"/>
      <c r="C19" s="435"/>
      <c r="D19" s="435"/>
      <c r="E19" s="436"/>
      <c r="F19" s="491" t="s">
        <v>125</v>
      </c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3"/>
      <c r="AF19" s="430" t="s">
        <v>239</v>
      </c>
      <c r="AG19" s="430"/>
      <c r="AH19" s="430"/>
      <c r="AI19" s="430"/>
      <c r="AJ19" s="430"/>
      <c r="AK19" s="430"/>
      <c r="AL19" s="430"/>
      <c r="AM19" s="430"/>
      <c r="AN19" s="430"/>
      <c r="AO19" s="430"/>
      <c r="AP19" s="430" t="s">
        <v>230</v>
      </c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>
        <v>2016</v>
      </c>
      <c r="BH19" s="430"/>
      <c r="BI19" s="430"/>
      <c r="BJ19" s="430"/>
      <c r="BK19" s="430"/>
      <c r="BL19" s="430"/>
      <c r="BM19" s="430"/>
      <c r="BN19" s="430"/>
      <c r="BO19" s="430"/>
      <c r="BP19" s="430"/>
      <c r="BQ19" s="430">
        <v>2016</v>
      </c>
      <c r="BR19" s="430"/>
      <c r="BS19" s="430"/>
      <c r="BT19" s="430"/>
      <c r="BU19" s="430"/>
      <c r="BV19" s="430"/>
      <c r="BW19" s="430"/>
      <c r="BX19" s="430"/>
      <c r="BY19" s="430"/>
      <c r="BZ19" s="430"/>
      <c r="CA19" s="431">
        <v>20</v>
      </c>
      <c r="CB19" s="432"/>
      <c r="CC19" s="432"/>
      <c r="CD19" s="432"/>
      <c r="CE19" s="432"/>
      <c r="CF19" s="432"/>
      <c r="CG19" s="432"/>
      <c r="CH19" s="432"/>
      <c r="CI19" s="432"/>
      <c r="CJ19" s="432"/>
      <c r="CK19" s="432"/>
      <c r="CL19" s="432"/>
      <c r="CM19" s="432"/>
      <c r="CN19" s="433"/>
      <c r="CO19" s="430"/>
      <c r="CP19" s="430"/>
      <c r="CQ19" s="430"/>
      <c r="CR19" s="430"/>
      <c r="CS19" s="430"/>
      <c r="CT19" s="430"/>
      <c r="CU19" s="430"/>
      <c r="CV19" s="430"/>
      <c r="CW19" s="430"/>
      <c r="CX19" s="430"/>
      <c r="CY19" s="430"/>
      <c r="CZ19" s="430"/>
      <c r="DA19" s="430"/>
      <c r="DB19" s="430"/>
      <c r="DC19" s="430"/>
      <c r="DD19" s="430"/>
      <c r="DE19" s="430"/>
      <c r="DF19" s="430"/>
      <c r="DG19" s="430"/>
      <c r="DH19" s="430"/>
      <c r="DI19" s="430"/>
      <c r="DJ19" s="430"/>
      <c r="DK19" s="430"/>
      <c r="DL19" s="430"/>
      <c r="DM19" s="430"/>
      <c r="DN19" s="430"/>
      <c r="DO19" s="430"/>
      <c r="DP19" s="430"/>
      <c r="DQ19" s="430"/>
      <c r="DR19" s="430"/>
      <c r="DS19" s="430"/>
      <c r="DT19" s="430"/>
      <c r="DU19" s="430"/>
      <c r="DV19" s="430"/>
      <c r="DW19" s="430"/>
      <c r="DX19" s="430"/>
      <c r="DY19" s="430"/>
      <c r="DZ19" s="430"/>
      <c r="EA19" s="430"/>
      <c r="EB19" s="430"/>
      <c r="EC19" s="430"/>
      <c r="ED19" s="430"/>
      <c r="EE19" s="430"/>
      <c r="EF19" s="430"/>
      <c r="EG19" s="430"/>
      <c r="EH19" s="430"/>
      <c r="EI19" s="430"/>
      <c r="EJ19" s="430"/>
      <c r="EK19" s="430"/>
      <c r="EL19" s="430"/>
      <c r="EM19" s="430"/>
      <c r="EN19" s="430"/>
      <c r="EO19" s="430"/>
      <c r="EP19" s="430"/>
      <c r="EQ19" s="430"/>
      <c r="ER19" s="430"/>
      <c r="ES19" s="430"/>
      <c r="ET19" s="430"/>
      <c r="EU19" s="430"/>
      <c r="EV19" s="427"/>
      <c r="EW19" s="428"/>
      <c r="EX19" s="428"/>
      <c r="EY19" s="428"/>
      <c r="EZ19" s="428"/>
      <c r="FA19" s="428"/>
      <c r="FB19" s="428"/>
      <c r="FC19" s="428"/>
      <c r="FD19" s="428"/>
      <c r="FE19" s="428"/>
      <c r="FF19" s="429"/>
      <c r="FG19" s="439">
        <v>20</v>
      </c>
      <c r="FH19" s="439"/>
      <c r="FI19" s="439"/>
      <c r="FJ19" s="439"/>
      <c r="FK19" s="439"/>
      <c r="FL19" s="439"/>
      <c r="FM19" s="439"/>
      <c r="FN19" s="439"/>
      <c r="FO19" s="439"/>
      <c r="FP19" s="439"/>
      <c r="FQ19" s="430"/>
      <c r="FR19" s="430"/>
      <c r="FS19" s="430"/>
      <c r="FT19" s="430"/>
      <c r="FU19" s="430"/>
      <c r="FV19" s="430"/>
      <c r="FW19" s="430"/>
      <c r="FX19" s="430"/>
      <c r="FY19" s="430"/>
      <c r="FZ19" s="430"/>
      <c r="GA19" s="440"/>
      <c r="GB19" s="440"/>
      <c r="GC19" s="440"/>
      <c r="GD19" s="440"/>
      <c r="GE19" s="440"/>
      <c r="GF19" s="440"/>
      <c r="GG19" s="440"/>
      <c r="GH19" s="440"/>
      <c r="GI19" s="440"/>
      <c r="GJ19" s="440"/>
      <c r="GK19" s="440"/>
      <c r="GL19" s="430"/>
      <c r="GM19" s="430"/>
      <c r="GN19" s="430"/>
      <c r="GO19" s="430"/>
      <c r="GP19" s="430"/>
      <c r="GQ19" s="430"/>
      <c r="GR19" s="430"/>
      <c r="GS19" s="430"/>
      <c r="GT19" s="430"/>
      <c r="GU19" s="430"/>
      <c r="GV19" s="430"/>
      <c r="GW19" s="431">
        <f>FG19</f>
        <v>20</v>
      </c>
      <c r="GX19" s="432"/>
      <c r="GY19" s="432"/>
      <c r="GZ19" s="432"/>
      <c r="HA19" s="432"/>
      <c r="HB19" s="432"/>
      <c r="HC19" s="432"/>
      <c r="HD19" s="432"/>
      <c r="HE19" s="432"/>
      <c r="HF19" s="432"/>
      <c r="HG19" s="433"/>
    </row>
    <row r="20" spans="1:215" s="8" customFormat="1" ht="71.25" customHeight="1">
      <c r="A20" s="446" t="s">
        <v>96</v>
      </c>
      <c r="B20" s="446"/>
      <c r="C20" s="446"/>
      <c r="D20" s="446"/>
      <c r="E20" s="446"/>
      <c r="F20" s="447" t="s">
        <v>390</v>
      </c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30" t="s">
        <v>239</v>
      </c>
      <c r="AG20" s="430"/>
      <c r="AH20" s="430"/>
      <c r="AI20" s="430"/>
      <c r="AJ20" s="430"/>
      <c r="AK20" s="430"/>
      <c r="AL20" s="430"/>
      <c r="AM20" s="430"/>
      <c r="AN20" s="430"/>
      <c r="AO20" s="430"/>
      <c r="AP20" s="430" t="s">
        <v>229</v>
      </c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>
        <v>2017</v>
      </c>
      <c r="BH20" s="430"/>
      <c r="BI20" s="430"/>
      <c r="BJ20" s="430"/>
      <c r="BK20" s="430"/>
      <c r="BL20" s="430"/>
      <c r="BM20" s="430"/>
      <c r="BN20" s="430"/>
      <c r="BO20" s="430"/>
      <c r="BP20" s="430"/>
      <c r="BQ20" s="430">
        <v>2017</v>
      </c>
      <c r="BR20" s="430"/>
      <c r="BS20" s="430"/>
      <c r="BT20" s="430"/>
      <c r="BU20" s="430"/>
      <c r="BV20" s="430"/>
      <c r="BW20" s="430"/>
      <c r="BX20" s="430"/>
      <c r="BY20" s="430"/>
      <c r="BZ20" s="430"/>
      <c r="CA20" s="439">
        <v>13.780313</v>
      </c>
      <c r="CB20" s="439"/>
      <c r="CC20" s="439"/>
      <c r="CD20" s="439"/>
      <c r="CE20" s="439"/>
      <c r="CF20" s="439"/>
      <c r="CG20" s="439"/>
      <c r="CH20" s="439"/>
      <c r="CI20" s="439"/>
      <c r="CJ20" s="439"/>
      <c r="CK20" s="439"/>
      <c r="CL20" s="439"/>
      <c r="CM20" s="439"/>
      <c r="CN20" s="439"/>
      <c r="CO20" s="430"/>
      <c r="CP20" s="430"/>
      <c r="CQ20" s="430"/>
      <c r="CR20" s="430"/>
      <c r="CS20" s="430"/>
      <c r="CT20" s="430"/>
      <c r="CU20" s="430"/>
      <c r="CV20" s="430"/>
      <c r="CW20" s="430"/>
      <c r="CX20" s="430"/>
      <c r="CY20" s="430"/>
      <c r="CZ20" s="430"/>
      <c r="DA20" s="430"/>
      <c r="DB20" s="430"/>
      <c r="DC20" s="430"/>
      <c r="DD20" s="430"/>
      <c r="DE20" s="430"/>
      <c r="DF20" s="430"/>
      <c r="DG20" s="430"/>
      <c r="DH20" s="430"/>
      <c r="DI20" s="430"/>
      <c r="DJ20" s="430"/>
      <c r="DK20" s="430"/>
      <c r="DL20" s="430"/>
      <c r="DM20" s="430"/>
      <c r="DN20" s="430"/>
      <c r="DO20" s="430"/>
      <c r="DP20" s="430"/>
      <c r="DQ20" s="430"/>
      <c r="DR20" s="430"/>
      <c r="DS20" s="430"/>
      <c r="DT20" s="430"/>
      <c r="DU20" s="430"/>
      <c r="DV20" s="430"/>
      <c r="DW20" s="430"/>
      <c r="DX20" s="430"/>
      <c r="DY20" s="430"/>
      <c r="DZ20" s="430"/>
      <c r="EA20" s="430"/>
      <c r="EB20" s="430"/>
      <c r="EC20" s="430"/>
      <c r="ED20" s="430"/>
      <c r="EE20" s="430"/>
      <c r="EF20" s="430"/>
      <c r="EG20" s="430"/>
      <c r="EH20" s="430"/>
      <c r="EI20" s="430"/>
      <c r="EJ20" s="430"/>
      <c r="EK20" s="430"/>
      <c r="EL20" s="430"/>
      <c r="EM20" s="430"/>
      <c r="EN20" s="430"/>
      <c r="EO20" s="430"/>
      <c r="EP20" s="430"/>
      <c r="EQ20" s="430"/>
      <c r="ER20" s="430"/>
      <c r="ES20" s="430"/>
      <c r="ET20" s="430"/>
      <c r="EU20" s="430"/>
      <c r="EV20" s="430"/>
      <c r="EW20" s="430"/>
      <c r="EX20" s="430"/>
      <c r="EY20" s="430"/>
      <c r="EZ20" s="430"/>
      <c r="FA20" s="430"/>
      <c r="FB20" s="430"/>
      <c r="FC20" s="430"/>
      <c r="FD20" s="430"/>
      <c r="FE20" s="430"/>
      <c r="FF20" s="430"/>
      <c r="FG20" s="430"/>
      <c r="FH20" s="430"/>
      <c r="FI20" s="430"/>
      <c r="FJ20" s="430"/>
      <c r="FK20" s="430"/>
      <c r="FL20" s="430"/>
      <c r="FM20" s="430"/>
      <c r="FN20" s="430"/>
      <c r="FO20" s="430"/>
      <c r="FP20" s="430"/>
      <c r="FQ20" s="439">
        <f>CA20</f>
        <v>13.780313</v>
      </c>
      <c r="FR20" s="439"/>
      <c r="FS20" s="439"/>
      <c r="FT20" s="439"/>
      <c r="FU20" s="439"/>
      <c r="FV20" s="439"/>
      <c r="FW20" s="439"/>
      <c r="FX20" s="439"/>
      <c r="FY20" s="439"/>
      <c r="FZ20" s="439"/>
      <c r="GA20" s="440"/>
      <c r="GB20" s="440"/>
      <c r="GC20" s="440"/>
      <c r="GD20" s="440"/>
      <c r="GE20" s="440"/>
      <c r="GF20" s="440"/>
      <c r="GG20" s="440"/>
      <c r="GH20" s="440"/>
      <c r="GI20" s="440"/>
      <c r="GJ20" s="440"/>
      <c r="GK20" s="440"/>
      <c r="GL20" s="430"/>
      <c r="GM20" s="430"/>
      <c r="GN20" s="430"/>
      <c r="GO20" s="430"/>
      <c r="GP20" s="430"/>
      <c r="GQ20" s="430"/>
      <c r="GR20" s="430"/>
      <c r="GS20" s="430"/>
      <c r="GT20" s="430"/>
      <c r="GU20" s="430"/>
      <c r="GV20" s="430"/>
      <c r="GW20" s="439">
        <f>FG20+FQ20+GA20+GL20</f>
        <v>13.780313</v>
      </c>
      <c r="GX20" s="430"/>
      <c r="GY20" s="430"/>
      <c r="GZ20" s="430"/>
      <c r="HA20" s="430"/>
      <c r="HB20" s="430"/>
      <c r="HC20" s="430"/>
      <c r="HD20" s="430"/>
      <c r="HE20" s="430"/>
      <c r="HF20" s="430"/>
      <c r="HG20" s="430"/>
    </row>
    <row r="21" spans="1:215" s="8" customFormat="1" ht="42.75" customHeight="1">
      <c r="A21" s="434" t="s">
        <v>99</v>
      </c>
      <c r="B21" s="435"/>
      <c r="C21" s="435"/>
      <c r="D21" s="435"/>
      <c r="E21" s="436"/>
      <c r="F21" s="491" t="s">
        <v>590</v>
      </c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3"/>
      <c r="AF21" s="430" t="s">
        <v>239</v>
      </c>
      <c r="AG21" s="430"/>
      <c r="AH21" s="430"/>
      <c r="AI21" s="430"/>
      <c r="AJ21" s="430"/>
      <c r="AK21" s="430"/>
      <c r="AL21" s="430"/>
      <c r="AM21" s="430"/>
      <c r="AN21" s="430"/>
      <c r="AO21" s="430"/>
      <c r="AP21" s="430" t="s">
        <v>229</v>
      </c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>
        <v>2017</v>
      </c>
      <c r="BH21" s="430"/>
      <c r="BI21" s="430"/>
      <c r="BJ21" s="430"/>
      <c r="BK21" s="430"/>
      <c r="BL21" s="430"/>
      <c r="BM21" s="430"/>
      <c r="BN21" s="430"/>
      <c r="BO21" s="430"/>
      <c r="BP21" s="430"/>
      <c r="BQ21" s="430">
        <v>2017</v>
      </c>
      <c r="BR21" s="430"/>
      <c r="BS21" s="430"/>
      <c r="BT21" s="430"/>
      <c r="BU21" s="430"/>
      <c r="BV21" s="430"/>
      <c r="BW21" s="430"/>
      <c r="BX21" s="430"/>
      <c r="BY21" s="430"/>
      <c r="BZ21" s="430"/>
      <c r="CA21" s="431">
        <v>20</v>
      </c>
      <c r="CB21" s="432"/>
      <c r="CC21" s="432"/>
      <c r="CD21" s="432"/>
      <c r="CE21" s="432"/>
      <c r="CF21" s="432"/>
      <c r="CG21" s="432"/>
      <c r="CH21" s="432"/>
      <c r="CI21" s="432"/>
      <c r="CJ21" s="432"/>
      <c r="CK21" s="432"/>
      <c r="CL21" s="432"/>
      <c r="CM21" s="432"/>
      <c r="CN21" s="433"/>
      <c r="CO21" s="430"/>
      <c r="CP21" s="430"/>
      <c r="CQ21" s="430"/>
      <c r="CR21" s="430"/>
      <c r="CS21" s="430"/>
      <c r="CT21" s="430"/>
      <c r="CU21" s="430"/>
      <c r="CV21" s="430"/>
      <c r="CW21" s="430"/>
      <c r="CX21" s="430"/>
      <c r="CY21" s="430"/>
      <c r="CZ21" s="430"/>
      <c r="DA21" s="430"/>
      <c r="DB21" s="430"/>
      <c r="DC21" s="430"/>
      <c r="DD21" s="430"/>
      <c r="DE21" s="430"/>
      <c r="DF21" s="430"/>
      <c r="DG21" s="430"/>
      <c r="DH21" s="430"/>
      <c r="DI21" s="430"/>
      <c r="DJ21" s="430"/>
      <c r="DK21" s="430"/>
      <c r="DL21" s="430"/>
      <c r="DM21" s="430"/>
      <c r="DN21" s="430"/>
      <c r="DO21" s="430"/>
      <c r="DP21" s="430"/>
      <c r="DQ21" s="430"/>
      <c r="DR21" s="430"/>
      <c r="DS21" s="430"/>
      <c r="DT21" s="430"/>
      <c r="DU21" s="430"/>
      <c r="DV21" s="430"/>
      <c r="DW21" s="430"/>
      <c r="DX21" s="430"/>
      <c r="DY21" s="430"/>
      <c r="DZ21" s="430"/>
      <c r="EA21" s="430"/>
      <c r="EB21" s="430"/>
      <c r="EC21" s="430"/>
      <c r="ED21" s="430"/>
      <c r="EE21" s="430"/>
      <c r="EF21" s="430"/>
      <c r="EG21" s="430"/>
      <c r="EH21" s="430"/>
      <c r="EI21" s="430"/>
      <c r="EJ21" s="430"/>
      <c r="EK21" s="430"/>
      <c r="EL21" s="430"/>
      <c r="EM21" s="430"/>
      <c r="EN21" s="430"/>
      <c r="EO21" s="430"/>
      <c r="EP21" s="430"/>
      <c r="EQ21" s="430"/>
      <c r="ER21" s="430"/>
      <c r="ES21" s="430"/>
      <c r="ET21" s="430"/>
      <c r="EU21" s="430"/>
      <c r="EV21" s="427"/>
      <c r="EW21" s="428"/>
      <c r="EX21" s="428"/>
      <c r="EY21" s="428"/>
      <c r="EZ21" s="428"/>
      <c r="FA21" s="428"/>
      <c r="FB21" s="428"/>
      <c r="FC21" s="428"/>
      <c r="FD21" s="428"/>
      <c r="FE21" s="428"/>
      <c r="FF21" s="429"/>
      <c r="FG21" s="430"/>
      <c r="FH21" s="430"/>
      <c r="FI21" s="430"/>
      <c r="FJ21" s="430"/>
      <c r="FK21" s="430"/>
      <c r="FL21" s="430"/>
      <c r="FM21" s="430"/>
      <c r="FN21" s="430"/>
      <c r="FO21" s="430"/>
      <c r="FP21" s="430"/>
      <c r="FQ21" s="439">
        <v>20</v>
      </c>
      <c r="FR21" s="439"/>
      <c r="FS21" s="439"/>
      <c r="FT21" s="439"/>
      <c r="FU21" s="439"/>
      <c r="FV21" s="439"/>
      <c r="FW21" s="439"/>
      <c r="FX21" s="439"/>
      <c r="FY21" s="439"/>
      <c r="FZ21" s="439"/>
      <c r="GA21" s="440"/>
      <c r="GB21" s="440"/>
      <c r="GC21" s="440"/>
      <c r="GD21" s="440"/>
      <c r="GE21" s="440"/>
      <c r="GF21" s="440"/>
      <c r="GG21" s="440"/>
      <c r="GH21" s="440"/>
      <c r="GI21" s="440"/>
      <c r="GJ21" s="440"/>
      <c r="GK21" s="440"/>
      <c r="GL21" s="430"/>
      <c r="GM21" s="430"/>
      <c r="GN21" s="430"/>
      <c r="GO21" s="430"/>
      <c r="GP21" s="430"/>
      <c r="GQ21" s="430"/>
      <c r="GR21" s="430"/>
      <c r="GS21" s="430"/>
      <c r="GT21" s="430"/>
      <c r="GU21" s="430"/>
      <c r="GV21" s="430"/>
      <c r="GW21" s="431">
        <f>FQ21</f>
        <v>20</v>
      </c>
      <c r="GX21" s="432"/>
      <c r="GY21" s="432"/>
      <c r="GZ21" s="432"/>
      <c r="HA21" s="432"/>
      <c r="HB21" s="432"/>
      <c r="HC21" s="432"/>
      <c r="HD21" s="432"/>
      <c r="HE21" s="432"/>
      <c r="HF21" s="432"/>
      <c r="HG21" s="433"/>
    </row>
    <row r="22" spans="1:215" s="8" customFormat="1" ht="84" customHeight="1">
      <c r="A22" s="446" t="s">
        <v>251</v>
      </c>
      <c r="B22" s="446"/>
      <c r="C22" s="446"/>
      <c r="D22" s="446"/>
      <c r="E22" s="446"/>
      <c r="F22" s="447" t="s">
        <v>385</v>
      </c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30" t="s">
        <v>239</v>
      </c>
      <c r="AG22" s="430"/>
      <c r="AH22" s="430"/>
      <c r="AI22" s="430"/>
      <c r="AJ22" s="430"/>
      <c r="AK22" s="430"/>
      <c r="AL22" s="430"/>
      <c r="AM22" s="430"/>
      <c r="AN22" s="430"/>
      <c r="AO22" s="430"/>
      <c r="AP22" s="430" t="s">
        <v>116</v>
      </c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>
        <v>2018</v>
      </c>
      <c r="BH22" s="430"/>
      <c r="BI22" s="430"/>
      <c r="BJ22" s="430"/>
      <c r="BK22" s="430"/>
      <c r="BL22" s="430"/>
      <c r="BM22" s="430"/>
      <c r="BN22" s="430"/>
      <c r="BO22" s="430"/>
      <c r="BP22" s="430"/>
      <c r="BQ22" s="430">
        <v>2018</v>
      </c>
      <c r="BR22" s="430"/>
      <c r="BS22" s="430"/>
      <c r="BT22" s="430"/>
      <c r="BU22" s="430"/>
      <c r="BV22" s="430"/>
      <c r="BW22" s="430"/>
      <c r="BX22" s="430"/>
      <c r="BY22" s="430"/>
      <c r="BZ22" s="430"/>
      <c r="CA22" s="439">
        <v>15.217303</v>
      </c>
      <c r="CB22" s="439"/>
      <c r="CC22" s="439"/>
      <c r="CD22" s="439"/>
      <c r="CE22" s="439"/>
      <c r="CF22" s="439"/>
      <c r="CG22" s="439"/>
      <c r="CH22" s="439"/>
      <c r="CI22" s="439"/>
      <c r="CJ22" s="439"/>
      <c r="CK22" s="439"/>
      <c r="CL22" s="439"/>
      <c r="CM22" s="439"/>
      <c r="CN22" s="439"/>
      <c r="CO22" s="439"/>
      <c r="CP22" s="439"/>
      <c r="CQ22" s="439"/>
      <c r="CR22" s="439"/>
      <c r="CS22" s="439"/>
      <c r="CT22" s="439"/>
      <c r="CU22" s="439"/>
      <c r="CV22" s="439"/>
      <c r="CW22" s="439"/>
      <c r="CX22" s="439"/>
      <c r="CY22" s="439"/>
      <c r="CZ22" s="439"/>
      <c r="DA22" s="439"/>
      <c r="DB22" s="439"/>
      <c r="DC22" s="430"/>
      <c r="DD22" s="430"/>
      <c r="DE22" s="430"/>
      <c r="DF22" s="430"/>
      <c r="DG22" s="430"/>
      <c r="DH22" s="430"/>
      <c r="DI22" s="430"/>
      <c r="DJ22" s="430"/>
      <c r="DK22" s="430"/>
      <c r="DL22" s="430"/>
      <c r="DM22" s="430"/>
      <c r="DN22" s="430"/>
      <c r="DO22" s="430"/>
      <c r="DP22" s="430"/>
      <c r="DQ22" s="430"/>
      <c r="DR22" s="430"/>
      <c r="DS22" s="430"/>
      <c r="DT22" s="430"/>
      <c r="DU22" s="430"/>
      <c r="DV22" s="430"/>
      <c r="DW22" s="430"/>
      <c r="DX22" s="430"/>
      <c r="DY22" s="430" t="s">
        <v>241</v>
      </c>
      <c r="DZ22" s="430"/>
      <c r="EA22" s="430"/>
      <c r="EB22" s="430"/>
      <c r="EC22" s="430"/>
      <c r="ED22" s="430"/>
      <c r="EE22" s="430"/>
      <c r="EF22" s="430"/>
      <c r="EG22" s="430"/>
      <c r="EH22" s="430"/>
      <c r="EI22" s="430"/>
      <c r="EJ22" s="430"/>
      <c r="EK22" s="430"/>
      <c r="EL22" s="430"/>
      <c r="EM22" s="430"/>
      <c r="EN22" s="430"/>
      <c r="EO22" s="430"/>
      <c r="EP22" s="430"/>
      <c r="EQ22" s="430"/>
      <c r="ER22" s="430"/>
      <c r="ES22" s="430"/>
      <c r="ET22" s="430"/>
      <c r="EU22" s="430"/>
      <c r="EV22" s="430" t="str">
        <f>DY22</f>
        <v>4,6 МВА</v>
      </c>
      <c r="EW22" s="430"/>
      <c r="EX22" s="430"/>
      <c r="EY22" s="430"/>
      <c r="EZ22" s="430"/>
      <c r="FA22" s="430"/>
      <c r="FB22" s="430"/>
      <c r="FC22" s="430"/>
      <c r="FD22" s="430"/>
      <c r="FE22" s="430"/>
      <c r="FF22" s="430"/>
      <c r="FG22" s="430"/>
      <c r="FH22" s="430"/>
      <c r="FI22" s="430"/>
      <c r="FJ22" s="430"/>
      <c r="FK22" s="430"/>
      <c r="FL22" s="430"/>
      <c r="FM22" s="430"/>
      <c r="FN22" s="430"/>
      <c r="FO22" s="430"/>
      <c r="FP22" s="430"/>
      <c r="FQ22" s="439"/>
      <c r="FR22" s="439"/>
      <c r="FS22" s="439"/>
      <c r="FT22" s="439"/>
      <c r="FU22" s="439"/>
      <c r="FV22" s="439"/>
      <c r="FW22" s="439"/>
      <c r="FX22" s="439"/>
      <c r="FY22" s="439"/>
      <c r="FZ22" s="439"/>
      <c r="GA22" s="441">
        <f>CA22</f>
        <v>15.217303</v>
      </c>
      <c r="GB22" s="440"/>
      <c r="GC22" s="440"/>
      <c r="GD22" s="440"/>
      <c r="GE22" s="440"/>
      <c r="GF22" s="440"/>
      <c r="GG22" s="440"/>
      <c r="GH22" s="440"/>
      <c r="GI22" s="440"/>
      <c r="GJ22" s="440"/>
      <c r="GK22" s="440"/>
      <c r="GL22" s="430"/>
      <c r="GM22" s="430"/>
      <c r="GN22" s="430"/>
      <c r="GO22" s="430"/>
      <c r="GP22" s="430"/>
      <c r="GQ22" s="430"/>
      <c r="GR22" s="430"/>
      <c r="GS22" s="430"/>
      <c r="GT22" s="430"/>
      <c r="GU22" s="430"/>
      <c r="GV22" s="430"/>
      <c r="GW22" s="439">
        <f>FG22+FQ22+GA22+GL22</f>
        <v>15.217303</v>
      </c>
      <c r="GX22" s="430"/>
      <c r="GY22" s="430"/>
      <c r="GZ22" s="430"/>
      <c r="HA22" s="430"/>
      <c r="HB22" s="430"/>
      <c r="HC22" s="430"/>
      <c r="HD22" s="430"/>
      <c r="HE22" s="430"/>
      <c r="HF22" s="430"/>
      <c r="HG22" s="430"/>
    </row>
    <row r="23" spans="1:215" s="8" customFormat="1" ht="47.25" customHeight="1">
      <c r="A23" s="434" t="s">
        <v>695</v>
      </c>
      <c r="B23" s="435"/>
      <c r="C23" s="435"/>
      <c r="D23" s="435"/>
      <c r="E23" s="436"/>
      <c r="F23" s="491" t="s">
        <v>126</v>
      </c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3"/>
      <c r="AF23" s="430" t="s">
        <v>239</v>
      </c>
      <c r="AG23" s="430"/>
      <c r="AH23" s="430"/>
      <c r="AI23" s="430"/>
      <c r="AJ23" s="430"/>
      <c r="AK23" s="430"/>
      <c r="AL23" s="430"/>
      <c r="AM23" s="430"/>
      <c r="AN23" s="430"/>
      <c r="AO23" s="430"/>
      <c r="AP23" s="430" t="s">
        <v>116</v>
      </c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>
        <v>2018</v>
      </c>
      <c r="BH23" s="430"/>
      <c r="BI23" s="430"/>
      <c r="BJ23" s="430"/>
      <c r="BK23" s="430"/>
      <c r="BL23" s="430"/>
      <c r="BM23" s="430"/>
      <c r="BN23" s="430"/>
      <c r="BO23" s="430"/>
      <c r="BP23" s="430"/>
      <c r="BQ23" s="430">
        <v>2018</v>
      </c>
      <c r="BR23" s="430"/>
      <c r="BS23" s="430"/>
      <c r="BT23" s="430"/>
      <c r="BU23" s="430"/>
      <c r="BV23" s="430"/>
      <c r="BW23" s="430"/>
      <c r="BX23" s="430"/>
      <c r="BY23" s="430"/>
      <c r="BZ23" s="430"/>
      <c r="CA23" s="431">
        <v>20</v>
      </c>
      <c r="CB23" s="432"/>
      <c r="CC23" s="432"/>
      <c r="CD23" s="432"/>
      <c r="CE23" s="432"/>
      <c r="CF23" s="432"/>
      <c r="CG23" s="432"/>
      <c r="CH23" s="432"/>
      <c r="CI23" s="432"/>
      <c r="CJ23" s="432"/>
      <c r="CK23" s="432"/>
      <c r="CL23" s="432"/>
      <c r="CM23" s="432"/>
      <c r="CN23" s="433"/>
      <c r="CO23" s="439"/>
      <c r="CP23" s="439"/>
      <c r="CQ23" s="439"/>
      <c r="CR23" s="439"/>
      <c r="CS23" s="439"/>
      <c r="CT23" s="439"/>
      <c r="CU23" s="439"/>
      <c r="CV23" s="439"/>
      <c r="CW23" s="439"/>
      <c r="CX23" s="439"/>
      <c r="CY23" s="439"/>
      <c r="CZ23" s="439"/>
      <c r="DA23" s="439"/>
      <c r="DB23" s="439"/>
      <c r="DC23" s="430"/>
      <c r="DD23" s="430"/>
      <c r="DE23" s="430"/>
      <c r="DF23" s="430"/>
      <c r="DG23" s="430"/>
      <c r="DH23" s="430"/>
      <c r="DI23" s="430"/>
      <c r="DJ23" s="430"/>
      <c r="DK23" s="430"/>
      <c r="DL23" s="430"/>
      <c r="DM23" s="430"/>
      <c r="DN23" s="430"/>
      <c r="DO23" s="430"/>
      <c r="DP23" s="430"/>
      <c r="DQ23" s="430"/>
      <c r="DR23" s="430"/>
      <c r="DS23" s="430"/>
      <c r="DT23" s="430"/>
      <c r="DU23" s="430"/>
      <c r="DV23" s="430"/>
      <c r="DW23" s="430"/>
      <c r="DX23" s="430"/>
      <c r="DY23" s="430"/>
      <c r="DZ23" s="430"/>
      <c r="EA23" s="430"/>
      <c r="EB23" s="430"/>
      <c r="EC23" s="430"/>
      <c r="ED23" s="430"/>
      <c r="EE23" s="430"/>
      <c r="EF23" s="430"/>
      <c r="EG23" s="430"/>
      <c r="EH23" s="430"/>
      <c r="EI23" s="430"/>
      <c r="EJ23" s="430"/>
      <c r="EK23" s="430"/>
      <c r="EL23" s="430"/>
      <c r="EM23" s="430"/>
      <c r="EN23" s="430"/>
      <c r="EO23" s="430"/>
      <c r="EP23" s="430"/>
      <c r="EQ23" s="430"/>
      <c r="ER23" s="430"/>
      <c r="ES23" s="430"/>
      <c r="ET23" s="430"/>
      <c r="EU23" s="430"/>
      <c r="EV23" s="427"/>
      <c r="EW23" s="428"/>
      <c r="EX23" s="428"/>
      <c r="EY23" s="428"/>
      <c r="EZ23" s="428"/>
      <c r="FA23" s="428"/>
      <c r="FB23" s="428"/>
      <c r="FC23" s="428"/>
      <c r="FD23" s="428"/>
      <c r="FE23" s="428"/>
      <c r="FF23" s="429"/>
      <c r="FG23" s="430"/>
      <c r="FH23" s="430"/>
      <c r="FI23" s="430"/>
      <c r="FJ23" s="430"/>
      <c r="FK23" s="430"/>
      <c r="FL23" s="430"/>
      <c r="FM23" s="430"/>
      <c r="FN23" s="430"/>
      <c r="FO23" s="430"/>
      <c r="FP23" s="430"/>
      <c r="FQ23" s="430"/>
      <c r="FR23" s="430"/>
      <c r="FS23" s="430"/>
      <c r="FT23" s="430"/>
      <c r="FU23" s="430"/>
      <c r="FV23" s="430"/>
      <c r="FW23" s="430"/>
      <c r="FX23" s="430"/>
      <c r="FY23" s="430"/>
      <c r="FZ23" s="430"/>
      <c r="GA23" s="441">
        <v>20</v>
      </c>
      <c r="GB23" s="441"/>
      <c r="GC23" s="441"/>
      <c r="GD23" s="441"/>
      <c r="GE23" s="441"/>
      <c r="GF23" s="441"/>
      <c r="GG23" s="441"/>
      <c r="GH23" s="441"/>
      <c r="GI23" s="441"/>
      <c r="GJ23" s="441"/>
      <c r="GK23" s="441"/>
      <c r="GL23" s="430"/>
      <c r="GM23" s="430"/>
      <c r="GN23" s="430"/>
      <c r="GO23" s="430"/>
      <c r="GP23" s="430"/>
      <c r="GQ23" s="430"/>
      <c r="GR23" s="430"/>
      <c r="GS23" s="430"/>
      <c r="GT23" s="430"/>
      <c r="GU23" s="430"/>
      <c r="GV23" s="430"/>
      <c r="GW23" s="431">
        <f>GA23</f>
        <v>20</v>
      </c>
      <c r="GX23" s="432"/>
      <c r="GY23" s="432"/>
      <c r="GZ23" s="432"/>
      <c r="HA23" s="432"/>
      <c r="HB23" s="432"/>
      <c r="HC23" s="432"/>
      <c r="HD23" s="432"/>
      <c r="HE23" s="432"/>
      <c r="HF23" s="432"/>
      <c r="HG23" s="433"/>
    </row>
    <row r="24" spans="1:215" s="8" customFormat="1" ht="88.5" customHeight="1">
      <c r="A24" s="446" t="s">
        <v>388</v>
      </c>
      <c r="B24" s="446"/>
      <c r="C24" s="446"/>
      <c r="D24" s="446"/>
      <c r="E24" s="446"/>
      <c r="F24" s="447" t="s">
        <v>387</v>
      </c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30" t="s">
        <v>239</v>
      </c>
      <c r="AG24" s="430"/>
      <c r="AH24" s="430"/>
      <c r="AI24" s="430"/>
      <c r="AJ24" s="430"/>
      <c r="AK24" s="430"/>
      <c r="AL24" s="430"/>
      <c r="AM24" s="430"/>
      <c r="AN24" s="430"/>
      <c r="AO24" s="430"/>
      <c r="AP24" s="430" t="s">
        <v>230</v>
      </c>
      <c r="AQ24" s="430"/>
      <c r="AR24" s="430"/>
      <c r="AS24" s="430"/>
      <c r="AT24" s="430"/>
      <c r="AU24" s="430"/>
      <c r="AV24" s="430"/>
      <c r="AW24" s="430"/>
      <c r="AX24" s="430"/>
      <c r="AY24" s="430"/>
      <c r="AZ24" s="430"/>
      <c r="BA24" s="430"/>
      <c r="BB24" s="430"/>
      <c r="BC24" s="430"/>
      <c r="BD24" s="430"/>
      <c r="BE24" s="430"/>
      <c r="BF24" s="430"/>
      <c r="BG24" s="430">
        <v>2019</v>
      </c>
      <c r="BH24" s="430"/>
      <c r="BI24" s="430"/>
      <c r="BJ24" s="430"/>
      <c r="BK24" s="430"/>
      <c r="BL24" s="430"/>
      <c r="BM24" s="430"/>
      <c r="BN24" s="430"/>
      <c r="BO24" s="430"/>
      <c r="BP24" s="430"/>
      <c r="BQ24" s="430">
        <v>2019</v>
      </c>
      <c r="BR24" s="430"/>
      <c r="BS24" s="430"/>
      <c r="BT24" s="430"/>
      <c r="BU24" s="430"/>
      <c r="BV24" s="430"/>
      <c r="BW24" s="430"/>
      <c r="BX24" s="430"/>
      <c r="BY24" s="430"/>
      <c r="BZ24" s="430"/>
      <c r="CA24" s="439">
        <f>(7.07944695+20.63811704)/1.18</f>
        <v>23.489461008474578</v>
      </c>
      <c r="CB24" s="439"/>
      <c r="CC24" s="439"/>
      <c r="CD24" s="439"/>
      <c r="CE24" s="439"/>
      <c r="CF24" s="439"/>
      <c r="CG24" s="439"/>
      <c r="CH24" s="439"/>
      <c r="CI24" s="439"/>
      <c r="CJ24" s="439"/>
      <c r="CK24" s="439"/>
      <c r="CL24" s="439"/>
      <c r="CM24" s="439"/>
      <c r="CN24" s="439"/>
      <c r="CO24" s="430"/>
      <c r="CP24" s="430"/>
      <c r="CQ24" s="430"/>
      <c r="CR24" s="430"/>
      <c r="CS24" s="430"/>
      <c r="CT24" s="430"/>
      <c r="CU24" s="430"/>
      <c r="CV24" s="430"/>
      <c r="CW24" s="430"/>
      <c r="CX24" s="430"/>
      <c r="CY24" s="430"/>
      <c r="CZ24" s="430"/>
      <c r="DA24" s="430"/>
      <c r="DB24" s="430"/>
      <c r="DC24" s="430"/>
      <c r="DD24" s="430"/>
      <c r="DE24" s="430"/>
      <c r="DF24" s="430"/>
      <c r="DG24" s="430"/>
      <c r="DH24" s="430"/>
      <c r="DI24" s="430"/>
      <c r="DJ24" s="430"/>
      <c r="DK24" s="430"/>
      <c r="DL24" s="430"/>
      <c r="DM24" s="430"/>
      <c r="DN24" s="430"/>
      <c r="DO24" s="430"/>
      <c r="DP24" s="430"/>
      <c r="DQ24" s="430"/>
      <c r="DR24" s="430"/>
      <c r="DS24" s="430"/>
      <c r="DT24" s="430"/>
      <c r="DU24" s="430"/>
      <c r="DV24" s="430"/>
      <c r="DW24" s="430"/>
      <c r="DX24" s="430"/>
      <c r="DY24" s="430"/>
      <c r="DZ24" s="430"/>
      <c r="EA24" s="430"/>
      <c r="EB24" s="430"/>
      <c r="EC24" s="430"/>
      <c r="ED24" s="430"/>
      <c r="EE24" s="430"/>
      <c r="EF24" s="430"/>
      <c r="EG24" s="430"/>
      <c r="EH24" s="430"/>
      <c r="EI24" s="430"/>
      <c r="EJ24" s="430" t="s">
        <v>242</v>
      </c>
      <c r="EK24" s="430"/>
      <c r="EL24" s="430"/>
      <c r="EM24" s="430"/>
      <c r="EN24" s="430"/>
      <c r="EO24" s="430"/>
      <c r="EP24" s="430"/>
      <c r="EQ24" s="430"/>
      <c r="ER24" s="430"/>
      <c r="ES24" s="430"/>
      <c r="ET24" s="430"/>
      <c r="EU24" s="430"/>
      <c r="EV24" s="430" t="str">
        <f>EJ24</f>
        <v>7,4 МВА</v>
      </c>
      <c r="EW24" s="430"/>
      <c r="EX24" s="430"/>
      <c r="EY24" s="430"/>
      <c r="EZ24" s="430"/>
      <c r="FA24" s="430"/>
      <c r="FB24" s="430"/>
      <c r="FC24" s="430"/>
      <c r="FD24" s="430"/>
      <c r="FE24" s="430"/>
      <c r="FF24" s="430"/>
      <c r="FG24" s="430"/>
      <c r="FH24" s="430"/>
      <c r="FI24" s="430"/>
      <c r="FJ24" s="430"/>
      <c r="FK24" s="430"/>
      <c r="FL24" s="430"/>
      <c r="FM24" s="430"/>
      <c r="FN24" s="430"/>
      <c r="FO24" s="430"/>
      <c r="FP24" s="430"/>
      <c r="FQ24" s="430"/>
      <c r="FR24" s="430"/>
      <c r="FS24" s="430"/>
      <c r="FT24" s="430"/>
      <c r="FU24" s="430"/>
      <c r="FV24" s="430"/>
      <c r="FW24" s="430"/>
      <c r="FX24" s="430"/>
      <c r="FY24" s="430"/>
      <c r="FZ24" s="430"/>
      <c r="GA24" s="440"/>
      <c r="GB24" s="440"/>
      <c r="GC24" s="440"/>
      <c r="GD24" s="440"/>
      <c r="GE24" s="440"/>
      <c r="GF24" s="440"/>
      <c r="GG24" s="440"/>
      <c r="GH24" s="440"/>
      <c r="GI24" s="440"/>
      <c r="GJ24" s="440"/>
      <c r="GK24" s="440"/>
      <c r="GL24" s="439">
        <f>CA24</f>
        <v>23.489461008474578</v>
      </c>
      <c r="GM24" s="430"/>
      <c r="GN24" s="430"/>
      <c r="GO24" s="430"/>
      <c r="GP24" s="430"/>
      <c r="GQ24" s="430"/>
      <c r="GR24" s="430"/>
      <c r="GS24" s="430"/>
      <c r="GT24" s="430"/>
      <c r="GU24" s="430"/>
      <c r="GV24" s="430"/>
      <c r="GW24" s="439">
        <f>FG24+FQ24+GA24+GL24</f>
        <v>23.489461008474578</v>
      </c>
      <c r="GX24" s="430"/>
      <c r="GY24" s="430"/>
      <c r="GZ24" s="430"/>
      <c r="HA24" s="430"/>
      <c r="HB24" s="430"/>
      <c r="HC24" s="430"/>
      <c r="HD24" s="430"/>
      <c r="HE24" s="430"/>
      <c r="HF24" s="430"/>
      <c r="HG24" s="430"/>
    </row>
    <row r="25" spans="1:215" s="8" customFormat="1" ht="43.5" customHeight="1">
      <c r="A25" s="434" t="s">
        <v>389</v>
      </c>
      <c r="B25" s="435"/>
      <c r="C25" s="435"/>
      <c r="D25" s="435"/>
      <c r="E25" s="436"/>
      <c r="F25" s="491" t="s">
        <v>127</v>
      </c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3"/>
      <c r="AF25" s="427" t="s">
        <v>239</v>
      </c>
      <c r="AG25" s="428"/>
      <c r="AH25" s="428"/>
      <c r="AI25" s="428"/>
      <c r="AJ25" s="428"/>
      <c r="AK25" s="428"/>
      <c r="AL25" s="428"/>
      <c r="AM25" s="428"/>
      <c r="AN25" s="428"/>
      <c r="AO25" s="429"/>
      <c r="AP25" s="430" t="s">
        <v>230</v>
      </c>
      <c r="AQ25" s="430"/>
      <c r="AR25" s="430"/>
      <c r="AS25" s="430"/>
      <c r="AT25" s="430"/>
      <c r="AU25" s="430"/>
      <c r="AV25" s="430"/>
      <c r="AW25" s="430"/>
      <c r="AX25" s="430"/>
      <c r="AY25" s="430"/>
      <c r="AZ25" s="430"/>
      <c r="BA25" s="430"/>
      <c r="BB25" s="430"/>
      <c r="BC25" s="169"/>
      <c r="BD25" s="169"/>
      <c r="BE25" s="169"/>
      <c r="BF25" s="169"/>
      <c r="BG25" s="427">
        <v>2019</v>
      </c>
      <c r="BH25" s="428"/>
      <c r="BI25" s="428"/>
      <c r="BJ25" s="428"/>
      <c r="BK25" s="428"/>
      <c r="BL25" s="428"/>
      <c r="BM25" s="428"/>
      <c r="BN25" s="428"/>
      <c r="BO25" s="428"/>
      <c r="BP25" s="429"/>
      <c r="BQ25" s="427">
        <v>2019</v>
      </c>
      <c r="BR25" s="428"/>
      <c r="BS25" s="428"/>
      <c r="BT25" s="428"/>
      <c r="BU25" s="428"/>
      <c r="BV25" s="428"/>
      <c r="BW25" s="428"/>
      <c r="BX25" s="428"/>
      <c r="BY25" s="428"/>
      <c r="BZ25" s="429"/>
      <c r="CA25" s="431">
        <f>GL25</f>
        <v>21.336</v>
      </c>
      <c r="CB25" s="432"/>
      <c r="CC25" s="432"/>
      <c r="CD25" s="432"/>
      <c r="CE25" s="432"/>
      <c r="CF25" s="432"/>
      <c r="CG25" s="432"/>
      <c r="CH25" s="432"/>
      <c r="CI25" s="432"/>
      <c r="CJ25" s="432"/>
      <c r="CK25" s="432"/>
      <c r="CL25" s="432"/>
      <c r="CM25" s="432"/>
      <c r="CN25" s="433"/>
      <c r="CO25" s="430"/>
      <c r="CP25" s="430"/>
      <c r="CQ25" s="430"/>
      <c r="CR25" s="430"/>
      <c r="CS25" s="430"/>
      <c r="CT25" s="430"/>
      <c r="CU25" s="430"/>
      <c r="CV25" s="430"/>
      <c r="CW25" s="430"/>
      <c r="CX25" s="430"/>
      <c r="CY25" s="430"/>
      <c r="CZ25" s="430"/>
      <c r="DA25" s="430"/>
      <c r="DB25" s="430"/>
      <c r="DC25" s="430"/>
      <c r="DD25" s="430"/>
      <c r="DE25" s="430"/>
      <c r="DF25" s="430"/>
      <c r="DG25" s="430"/>
      <c r="DH25" s="430"/>
      <c r="DI25" s="430"/>
      <c r="DJ25" s="430"/>
      <c r="DK25" s="430"/>
      <c r="DL25" s="430"/>
      <c r="DM25" s="430"/>
      <c r="DN25" s="430"/>
      <c r="DO25" s="430"/>
      <c r="DP25" s="430"/>
      <c r="DQ25" s="430"/>
      <c r="DR25" s="430"/>
      <c r="DS25" s="430"/>
      <c r="DT25" s="430"/>
      <c r="DU25" s="430"/>
      <c r="DV25" s="430"/>
      <c r="DW25" s="430"/>
      <c r="DX25" s="430"/>
      <c r="DY25" s="430"/>
      <c r="DZ25" s="430"/>
      <c r="EA25" s="430"/>
      <c r="EB25" s="430"/>
      <c r="EC25" s="430"/>
      <c r="ED25" s="430"/>
      <c r="EE25" s="430"/>
      <c r="EF25" s="430"/>
      <c r="EG25" s="430"/>
      <c r="EH25" s="430"/>
      <c r="EI25" s="430"/>
      <c r="EJ25" s="430"/>
      <c r="EK25" s="430"/>
      <c r="EL25" s="430"/>
      <c r="EM25" s="430"/>
      <c r="EN25" s="430"/>
      <c r="EO25" s="430"/>
      <c r="EP25" s="430"/>
      <c r="EQ25" s="430"/>
      <c r="ER25" s="430"/>
      <c r="ES25" s="430"/>
      <c r="ET25" s="430"/>
      <c r="EU25" s="430"/>
      <c r="EV25" s="430"/>
      <c r="EW25" s="430"/>
      <c r="EX25" s="430"/>
      <c r="EY25" s="430"/>
      <c r="EZ25" s="430"/>
      <c r="FA25" s="430"/>
      <c r="FB25" s="430"/>
      <c r="FC25" s="430"/>
      <c r="FD25" s="430"/>
      <c r="FE25" s="430"/>
      <c r="FF25" s="430"/>
      <c r="FG25" s="430"/>
      <c r="FH25" s="430"/>
      <c r="FI25" s="430"/>
      <c r="FJ25" s="430"/>
      <c r="FK25" s="430"/>
      <c r="FL25" s="430"/>
      <c r="FM25" s="430"/>
      <c r="FN25" s="430"/>
      <c r="FO25" s="430"/>
      <c r="FP25" s="430"/>
      <c r="FQ25" s="430"/>
      <c r="FR25" s="430"/>
      <c r="FS25" s="430"/>
      <c r="FT25" s="430"/>
      <c r="FU25" s="430"/>
      <c r="FV25" s="430"/>
      <c r="FW25" s="430"/>
      <c r="FX25" s="430"/>
      <c r="FY25" s="430"/>
      <c r="FZ25" s="430"/>
      <c r="GA25" s="440"/>
      <c r="GB25" s="440"/>
      <c r="GC25" s="440"/>
      <c r="GD25" s="440"/>
      <c r="GE25" s="440"/>
      <c r="GF25" s="440"/>
      <c r="GG25" s="440"/>
      <c r="GH25" s="440"/>
      <c r="GI25" s="440"/>
      <c r="GJ25" s="440"/>
      <c r="GK25" s="440"/>
      <c r="GL25" s="431">
        <v>21.336</v>
      </c>
      <c r="GM25" s="432"/>
      <c r="GN25" s="432"/>
      <c r="GO25" s="432"/>
      <c r="GP25" s="432"/>
      <c r="GQ25" s="432"/>
      <c r="GR25" s="432"/>
      <c r="GS25" s="432"/>
      <c r="GT25" s="432"/>
      <c r="GU25" s="432"/>
      <c r="GV25" s="433"/>
      <c r="GW25" s="431">
        <f>GL25</f>
        <v>21.336</v>
      </c>
      <c r="GX25" s="432"/>
      <c r="GY25" s="432"/>
      <c r="GZ25" s="432"/>
      <c r="HA25" s="432"/>
      <c r="HB25" s="432"/>
      <c r="HC25" s="432"/>
      <c r="HD25" s="432"/>
      <c r="HE25" s="432"/>
      <c r="HF25" s="432"/>
      <c r="HG25" s="433"/>
    </row>
    <row r="26" spans="1:215" s="7" customFormat="1" ht="33" customHeight="1">
      <c r="A26" s="461" t="s">
        <v>332</v>
      </c>
      <c r="B26" s="461"/>
      <c r="C26" s="461"/>
      <c r="D26" s="461"/>
      <c r="E26" s="461"/>
      <c r="F26" s="438" t="s">
        <v>328</v>
      </c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437"/>
      <c r="CV26" s="437"/>
      <c r="CW26" s="437"/>
      <c r="CX26" s="437"/>
      <c r="CY26" s="437"/>
      <c r="CZ26" s="437"/>
      <c r="DA26" s="437"/>
      <c r="DB26" s="437"/>
      <c r="DC26" s="437"/>
      <c r="DD26" s="437"/>
      <c r="DE26" s="437"/>
      <c r="DF26" s="437"/>
      <c r="DG26" s="437"/>
      <c r="DH26" s="437"/>
      <c r="DI26" s="437"/>
      <c r="DJ26" s="437"/>
      <c r="DK26" s="437"/>
      <c r="DL26" s="437"/>
      <c r="DM26" s="437"/>
      <c r="DN26" s="437"/>
      <c r="DO26" s="437"/>
      <c r="DP26" s="437"/>
      <c r="DQ26" s="437"/>
      <c r="DR26" s="437"/>
      <c r="DS26" s="437"/>
      <c r="DT26" s="437"/>
      <c r="DU26" s="437"/>
      <c r="DV26" s="437"/>
      <c r="DW26" s="437"/>
      <c r="DX26" s="437"/>
      <c r="DY26" s="437"/>
      <c r="DZ26" s="437"/>
      <c r="EA26" s="437"/>
      <c r="EB26" s="437"/>
      <c r="EC26" s="437"/>
      <c r="ED26" s="437"/>
      <c r="EE26" s="437"/>
      <c r="EF26" s="437"/>
      <c r="EG26" s="437"/>
      <c r="EH26" s="437"/>
      <c r="EI26" s="437"/>
      <c r="EJ26" s="437"/>
      <c r="EK26" s="437"/>
      <c r="EL26" s="437"/>
      <c r="EM26" s="437"/>
      <c r="EN26" s="437"/>
      <c r="EO26" s="437"/>
      <c r="EP26" s="437"/>
      <c r="EQ26" s="437"/>
      <c r="ER26" s="437"/>
      <c r="ES26" s="437"/>
      <c r="ET26" s="437"/>
      <c r="EU26" s="437"/>
      <c r="EV26" s="437"/>
      <c r="EW26" s="437"/>
      <c r="EX26" s="437"/>
      <c r="EY26" s="437"/>
      <c r="EZ26" s="437"/>
      <c r="FA26" s="437"/>
      <c r="FB26" s="437"/>
      <c r="FC26" s="437"/>
      <c r="FD26" s="437"/>
      <c r="FE26" s="437"/>
      <c r="FF26" s="437"/>
      <c r="FG26" s="437"/>
      <c r="FH26" s="437"/>
      <c r="FI26" s="437"/>
      <c r="FJ26" s="437"/>
      <c r="FK26" s="437"/>
      <c r="FL26" s="437"/>
      <c r="FM26" s="437"/>
      <c r="FN26" s="437"/>
      <c r="FO26" s="437"/>
      <c r="FP26" s="437"/>
      <c r="FQ26" s="437"/>
      <c r="FR26" s="437"/>
      <c r="FS26" s="437"/>
      <c r="FT26" s="437"/>
      <c r="FU26" s="437"/>
      <c r="FV26" s="437"/>
      <c r="FW26" s="437"/>
      <c r="FX26" s="437"/>
      <c r="FY26" s="437"/>
      <c r="FZ26" s="437"/>
      <c r="GA26" s="438"/>
      <c r="GB26" s="438"/>
      <c r="GC26" s="438"/>
      <c r="GD26" s="438"/>
      <c r="GE26" s="438"/>
      <c r="GF26" s="438"/>
      <c r="GG26" s="438"/>
      <c r="GH26" s="438"/>
      <c r="GI26" s="438"/>
      <c r="GJ26" s="438"/>
      <c r="GK26" s="438"/>
      <c r="GL26" s="437"/>
      <c r="GM26" s="437"/>
      <c r="GN26" s="437"/>
      <c r="GO26" s="437"/>
      <c r="GP26" s="437"/>
      <c r="GQ26" s="437"/>
      <c r="GR26" s="437"/>
      <c r="GS26" s="437"/>
      <c r="GT26" s="437"/>
      <c r="GU26" s="437"/>
      <c r="GV26" s="437"/>
      <c r="GW26" s="437"/>
      <c r="GX26" s="437"/>
      <c r="GY26" s="437"/>
      <c r="GZ26" s="437"/>
      <c r="HA26" s="437"/>
      <c r="HB26" s="437"/>
      <c r="HC26" s="437"/>
      <c r="HD26" s="437"/>
      <c r="HE26" s="437"/>
      <c r="HF26" s="437"/>
      <c r="HG26" s="437"/>
    </row>
    <row r="27" spans="1:215" s="8" customFormat="1" ht="11.25" customHeight="1">
      <c r="A27" s="489"/>
      <c r="B27" s="489"/>
      <c r="C27" s="489"/>
      <c r="D27" s="489"/>
      <c r="E27" s="489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0"/>
      <c r="AF27" s="488"/>
      <c r="AG27" s="488"/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8"/>
      <c r="BK27" s="488"/>
      <c r="BL27" s="488"/>
      <c r="BM27" s="488"/>
      <c r="BN27" s="488"/>
      <c r="BO27" s="488"/>
      <c r="BP27" s="488"/>
      <c r="BQ27" s="488"/>
      <c r="BR27" s="488"/>
      <c r="BS27" s="488"/>
      <c r="BT27" s="488"/>
      <c r="BU27" s="488"/>
      <c r="BV27" s="488"/>
      <c r="BW27" s="488"/>
      <c r="BX27" s="488"/>
      <c r="BY27" s="488"/>
      <c r="BZ27" s="488"/>
      <c r="CA27" s="488"/>
      <c r="CB27" s="488"/>
      <c r="CC27" s="488"/>
      <c r="CD27" s="488"/>
      <c r="CE27" s="488"/>
      <c r="CF27" s="488"/>
      <c r="CG27" s="488"/>
      <c r="CH27" s="488"/>
      <c r="CI27" s="488"/>
      <c r="CJ27" s="488"/>
      <c r="CK27" s="488"/>
      <c r="CL27" s="488"/>
      <c r="CM27" s="488"/>
      <c r="CN27" s="488"/>
      <c r="CO27" s="488"/>
      <c r="CP27" s="488"/>
      <c r="CQ27" s="488"/>
      <c r="CR27" s="488"/>
      <c r="CS27" s="488"/>
      <c r="CT27" s="488"/>
      <c r="CU27" s="488"/>
      <c r="CV27" s="488"/>
      <c r="CW27" s="488"/>
      <c r="CX27" s="488"/>
      <c r="CY27" s="488"/>
      <c r="CZ27" s="488"/>
      <c r="DA27" s="488"/>
      <c r="DB27" s="488"/>
      <c r="DC27" s="488"/>
      <c r="DD27" s="488"/>
      <c r="DE27" s="488"/>
      <c r="DF27" s="488"/>
      <c r="DG27" s="488"/>
      <c r="DH27" s="488"/>
      <c r="DI27" s="488"/>
      <c r="DJ27" s="488"/>
      <c r="DK27" s="488"/>
      <c r="DL27" s="488"/>
      <c r="DM27" s="488"/>
      <c r="DN27" s="488"/>
      <c r="DO27" s="488"/>
      <c r="DP27" s="488"/>
      <c r="DQ27" s="488"/>
      <c r="DR27" s="488"/>
      <c r="DS27" s="488"/>
      <c r="DT27" s="488"/>
      <c r="DU27" s="488"/>
      <c r="DV27" s="488"/>
      <c r="DW27" s="488"/>
      <c r="DX27" s="488"/>
      <c r="DY27" s="437"/>
      <c r="DZ27" s="437"/>
      <c r="EA27" s="437"/>
      <c r="EB27" s="437"/>
      <c r="EC27" s="437"/>
      <c r="ED27" s="437"/>
      <c r="EE27" s="437"/>
      <c r="EF27" s="437"/>
      <c r="EG27" s="437"/>
      <c r="EH27" s="437"/>
      <c r="EI27" s="437"/>
      <c r="EJ27" s="437"/>
      <c r="EK27" s="437"/>
      <c r="EL27" s="437"/>
      <c r="EM27" s="437"/>
      <c r="EN27" s="437"/>
      <c r="EO27" s="437"/>
      <c r="EP27" s="437"/>
      <c r="EQ27" s="437"/>
      <c r="ER27" s="437"/>
      <c r="ES27" s="437"/>
      <c r="ET27" s="437"/>
      <c r="EU27" s="437"/>
      <c r="EV27" s="488"/>
      <c r="EW27" s="488"/>
      <c r="EX27" s="488"/>
      <c r="EY27" s="488"/>
      <c r="EZ27" s="488"/>
      <c r="FA27" s="488"/>
      <c r="FB27" s="488"/>
      <c r="FC27" s="488"/>
      <c r="FD27" s="488"/>
      <c r="FE27" s="488"/>
      <c r="FF27" s="488"/>
      <c r="FG27" s="437"/>
      <c r="FH27" s="437"/>
      <c r="FI27" s="437"/>
      <c r="FJ27" s="437"/>
      <c r="FK27" s="437"/>
      <c r="FL27" s="437"/>
      <c r="FM27" s="437"/>
      <c r="FN27" s="437"/>
      <c r="FO27" s="437"/>
      <c r="FP27" s="437"/>
      <c r="FQ27" s="437"/>
      <c r="FR27" s="437"/>
      <c r="FS27" s="437"/>
      <c r="FT27" s="437"/>
      <c r="FU27" s="437"/>
      <c r="FV27" s="437"/>
      <c r="FW27" s="437"/>
      <c r="FX27" s="437"/>
      <c r="FY27" s="437"/>
      <c r="FZ27" s="437"/>
      <c r="GA27" s="438"/>
      <c r="GB27" s="438"/>
      <c r="GC27" s="438"/>
      <c r="GD27" s="438"/>
      <c r="GE27" s="438"/>
      <c r="GF27" s="438"/>
      <c r="GG27" s="438"/>
      <c r="GH27" s="438"/>
      <c r="GI27" s="438"/>
      <c r="GJ27" s="438"/>
      <c r="GK27" s="438"/>
      <c r="GL27" s="437"/>
      <c r="GM27" s="437"/>
      <c r="GN27" s="437"/>
      <c r="GO27" s="437"/>
      <c r="GP27" s="437"/>
      <c r="GQ27" s="437"/>
      <c r="GR27" s="437"/>
      <c r="GS27" s="437"/>
      <c r="GT27" s="437"/>
      <c r="GU27" s="437"/>
      <c r="GV27" s="437"/>
      <c r="GW27" s="437"/>
      <c r="GX27" s="437"/>
      <c r="GY27" s="437"/>
      <c r="GZ27" s="437"/>
      <c r="HA27" s="437"/>
      <c r="HB27" s="437"/>
      <c r="HC27" s="437"/>
      <c r="HD27" s="437"/>
      <c r="HE27" s="437"/>
      <c r="HF27" s="437"/>
      <c r="HG27" s="437"/>
    </row>
    <row r="28" spans="1:215" s="7" customFormat="1" ht="21.75" customHeight="1">
      <c r="A28" s="461" t="s">
        <v>333</v>
      </c>
      <c r="B28" s="461"/>
      <c r="C28" s="461"/>
      <c r="D28" s="461"/>
      <c r="E28" s="461"/>
      <c r="F28" s="438" t="s">
        <v>312</v>
      </c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437"/>
      <c r="CV28" s="437"/>
      <c r="CW28" s="437"/>
      <c r="CX28" s="437"/>
      <c r="CY28" s="437"/>
      <c r="CZ28" s="437"/>
      <c r="DA28" s="437"/>
      <c r="DB28" s="437"/>
      <c r="DC28" s="437"/>
      <c r="DD28" s="437"/>
      <c r="DE28" s="437"/>
      <c r="DF28" s="437"/>
      <c r="DG28" s="437"/>
      <c r="DH28" s="437"/>
      <c r="DI28" s="437"/>
      <c r="DJ28" s="437"/>
      <c r="DK28" s="437"/>
      <c r="DL28" s="437"/>
      <c r="DM28" s="437"/>
      <c r="DN28" s="437"/>
      <c r="DO28" s="437"/>
      <c r="DP28" s="437"/>
      <c r="DQ28" s="437"/>
      <c r="DR28" s="437"/>
      <c r="DS28" s="437"/>
      <c r="DT28" s="437"/>
      <c r="DU28" s="437"/>
      <c r="DV28" s="437"/>
      <c r="DW28" s="437"/>
      <c r="DX28" s="437"/>
      <c r="DY28" s="437"/>
      <c r="DZ28" s="437"/>
      <c r="EA28" s="437"/>
      <c r="EB28" s="437"/>
      <c r="EC28" s="437"/>
      <c r="ED28" s="437"/>
      <c r="EE28" s="437"/>
      <c r="EF28" s="437"/>
      <c r="EG28" s="437"/>
      <c r="EH28" s="437"/>
      <c r="EI28" s="437"/>
      <c r="EJ28" s="437"/>
      <c r="EK28" s="437"/>
      <c r="EL28" s="437"/>
      <c r="EM28" s="437"/>
      <c r="EN28" s="437"/>
      <c r="EO28" s="437"/>
      <c r="EP28" s="437"/>
      <c r="EQ28" s="437"/>
      <c r="ER28" s="437"/>
      <c r="ES28" s="437"/>
      <c r="ET28" s="437"/>
      <c r="EU28" s="437"/>
      <c r="EV28" s="437"/>
      <c r="EW28" s="437"/>
      <c r="EX28" s="437"/>
      <c r="EY28" s="437"/>
      <c r="EZ28" s="437"/>
      <c r="FA28" s="437"/>
      <c r="FB28" s="437"/>
      <c r="FC28" s="437"/>
      <c r="FD28" s="437"/>
      <c r="FE28" s="437"/>
      <c r="FF28" s="437"/>
      <c r="FG28" s="437"/>
      <c r="FH28" s="437"/>
      <c r="FI28" s="437"/>
      <c r="FJ28" s="437"/>
      <c r="FK28" s="437"/>
      <c r="FL28" s="437"/>
      <c r="FM28" s="437"/>
      <c r="FN28" s="437"/>
      <c r="FO28" s="437"/>
      <c r="FP28" s="437"/>
      <c r="FQ28" s="437"/>
      <c r="FR28" s="437"/>
      <c r="FS28" s="437"/>
      <c r="FT28" s="437"/>
      <c r="FU28" s="437"/>
      <c r="FV28" s="437"/>
      <c r="FW28" s="437"/>
      <c r="FX28" s="437"/>
      <c r="FY28" s="437"/>
      <c r="FZ28" s="437"/>
      <c r="GA28" s="438"/>
      <c r="GB28" s="438"/>
      <c r="GC28" s="438"/>
      <c r="GD28" s="438"/>
      <c r="GE28" s="438"/>
      <c r="GF28" s="438"/>
      <c r="GG28" s="438"/>
      <c r="GH28" s="438"/>
      <c r="GI28" s="438"/>
      <c r="GJ28" s="438"/>
      <c r="GK28" s="438"/>
      <c r="GL28" s="437"/>
      <c r="GM28" s="437"/>
      <c r="GN28" s="437"/>
      <c r="GO28" s="437"/>
      <c r="GP28" s="437"/>
      <c r="GQ28" s="437"/>
      <c r="GR28" s="437"/>
      <c r="GS28" s="437"/>
      <c r="GT28" s="437"/>
      <c r="GU28" s="437"/>
      <c r="GV28" s="437"/>
      <c r="GW28" s="437"/>
      <c r="GX28" s="437"/>
      <c r="GY28" s="437"/>
      <c r="GZ28" s="437"/>
      <c r="HA28" s="437"/>
      <c r="HB28" s="437"/>
      <c r="HC28" s="437"/>
      <c r="HD28" s="437"/>
      <c r="HE28" s="437"/>
      <c r="HF28" s="437"/>
      <c r="HG28" s="437"/>
    </row>
    <row r="29" spans="1:215" s="8" customFormat="1" ht="11.25" customHeight="1">
      <c r="A29" s="489"/>
      <c r="B29" s="489"/>
      <c r="C29" s="489"/>
      <c r="D29" s="489"/>
      <c r="E29" s="489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88"/>
      <c r="AG29" s="488"/>
      <c r="AH29" s="488"/>
      <c r="AI29" s="488"/>
      <c r="AJ29" s="488"/>
      <c r="AK29" s="488"/>
      <c r="AL29" s="488"/>
      <c r="AM29" s="488"/>
      <c r="AN29" s="488"/>
      <c r="AO29" s="488"/>
      <c r="AP29" s="488"/>
      <c r="AQ29" s="488"/>
      <c r="AR29" s="488"/>
      <c r="AS29" s="488"/>
      <c r="AT29" s="488"/>
      <c r="AU29" s="488"/>
      <c r="AV29" s="488"/>
      <c r="AW29" s="488"/>
      <c r="AX29" s="488"/>
      <c r="AY29" s="488"/>
      <c r="AZ29" s="488"/>
      <c r="BA29" s="488"/>
      <c r="BB29" s="488"/>
      <c r="BC29" s="488"/>
      <c r="BD29" s="488"/>
      <c r="BE29" s="488"/>
      <c r="BF29" s="488"/>
      <c r="BG29" s="488"/>
      <c r="BH29" s="488"/>
      <c r="BI29" s="488"/>
      <c r="BJ29" s="488"/>
      <c r="BK29" s="488"/>
      <c r="BL29" s="488"/>
      <c r="BM29" s="488"/>
      <c r="BN29" s="488"/>
      <c r="BO29" s="488"/>
      <c r="BP29" s="488"/>
      <c r="BQ29" s="488"/>
      <c r="BR29" s="488"/>
      <c r="BS29" s="488"/>
      <c r="BT29" s="488"/>
      <c r="BU29" s="488"/>
      <c r="BV29" s="488"/>
      <c r="BW29" s="488"/>
      <c r="BX29" s="488"/>
      <c r="BY29" s="488"/>
      <c r="BZ29" s="488"/>
      <c r="CA29" s="488"/>
      <c r="CB29" s="488"/>
      <c r="CC29" s="488"/>
      <c r="CD29" s="488"/>
      <c r="CE29" s="488"/>
      <c r="CF29" s="488"/>
      <c r="CG29" s="488"/>
      <c r="CH29" s="488"/>
      <c r="CI29" s="488"/>
      <c r="CJ29" s="488"/>
      <c r="CK29" s="488"/>
      <c r="CL29" s="488"/>
      <c r="CM29" s="488"/>
      <c r="CN29" s="488"/>
      <c r="CO29" s="488"/>
      <c r="CP29" s="488"/>
      <c r="CQ29" s="488"/>
      <c r="CR29" s="488"/>
      <c r="CS29" s="488"/>
      <c r="CT29" s="488"/>
      <c r="CU29" s="488"/>
      <c r="CV29" s="488"/>
      <c r="CW29" s="488"/>
      <c r="CX29" s="488"/>
      <c r="CY29" s="488"/>
      <c r="CZ29" s="488"/>
      <c r="DA29" s="488"/>
      <c r="DB29" s="488"/>
      <c r="DC29" s="488"/>
      <c r="DD29" s="488"/>
      <c r="DE29" s="488"/>
      <c r="DF29" s="488"/>
      <c r="DG29" s="488"/>
      <c r="DH29" s="488"/>
      <c r="DI29" s="488"/>
      <c r="DJ29" s="488"/>
      <c r="DK29" s="488"/>
      <c r="DL29" s="488"/>
      <c r="DM29" s="488"/>
      <c r="DN29" s="488"/>
      <c r="DO29" s="488"/>
      <c r="DP29" s="488"/>
      <c r="DQ29" s="488"/>
      <c r="DR29" s="488"/>
      <c r="DS29" s="488"/>
      <c r="DT29" s="488"/>
      <c r="DU29" s="488"/>
      <c r="DV29" s="488"/>
      <c r="DW29" s="488"/>
      <c r="DX29" s="488"/>
      <c r="DY29" s="437"/>
      <c r="DZ29" s="437"/>
      <c r="EA29" s="437"/>
      <c r="EB29" s="437"/>
      <c r="EC29" s="437"/>
      <c r="ED29" s="437"/>
      <c r="EE29" s="437"/>
      <c r="EF29" s="437"/>
      <c r="EG29" s="437"/>
      <c r="EH29" s="437"/>
      <c r="EI29" s="437"/>
      <c r="EJ29" s="437"/>
      <c r="EK29" s="437"/>
      <c r="EL29" s="437"/>
      <c r="EM29" s="437"/>
      <c r="EN29" s="437"/>
      <c r="EO29" s="437"/>
      <c r="EP29" s="437"/>
      <c r="EQ29" s="437"/>
      <c r="ER29" s="437"/>
      <c r="ES29" s="437"/>
      <c r="ET29" s="437"/>
      <c r="EU29" s="437"/>
      <c r="EV29" s="488"/>
      <c r="EW29" s="488"/>
      <c r="EX29" s="488"/>
      <c r="EY29" s="488"/>
      <c r="EZ29" s="488"/>
      <c r="FA29" s="488"/>
      <c r="FB29" s="488"/>
      <c r="FC29" s="488"/>
      <c r="FD29" s="488"/>
      <c r="FE29" s="488"/>
      <c r="FF29" s="488"/>
      <c r="FG29" s="437"/>
      <c r="FH29" s="437"/>
      <c r="FI29" s="437"/>
      <c r="FJ29" s="437"/>
      <c r="FK29" s="437"/>
      <c r="FL29" s="437"/>
      <c r="FM29" s="437"/>
      <c r="FN29" s="437"/>
      <c r="FO29" s="437"/>
      <c r="FP29" s="437"/>
      <c r="FQ29" s="437"/>
      <c r="FR29" s="437"/>
      <c r="FS29" s="437"/>
      <c r="FT29" s="437"/>
      <c r="FU29" s="437"/>
      <c r="FV29" s="437"/>
      <c r="FW29" s="437"/>
      <c r="FX29" s="437"/>
      <c r="FY29" s="437"/>
      <c r="FZ29" s="437"/>
      <c r="GA29" s="438"/>
      <c r="GB29" s="438"/>
      <c r="GC29" s="438"/>
      <c r="GD29" s="438"/>
      <c r="GE29" s="438"/>
      <c r="GF29" s="438"/>
      <c r="GG29" s="438"/>
      <c r="GH29" s="438"/>
      <c r="GI29" s="438"/>
      <c r="GJ29" s="438"/>
      <c r="GK29" s="438"/>
      <c r="GL29" s="437"/>
      <c r="GM29" s="437"/>
      <c r="GN29" s="437"/>
      <c r="GO29" s="437"/>
      <c r="GP29" s="437"/>
      <c r="GQ29" s="437"/>
      <c r="GR29" s="437"/>
      <c r="GS29" s="437"/>
      <c r="GT29" s="437"/>
      <c r="GU29" s="437"/>
      <c r="GV29" s="437"/>
      <c r="GW29" s="437"/>
      <c r="GX29" s="437"/>
      <c r="GY29" s="437"/>
      <c r="GZ29" s="437"/>
      <c r="HA29" s="437"/>
      <c r="HB29" s="437"/>
      <c r="HC29" s="437"/>
      <c r="HD29" s="437"/>
      <c r="HE29" s="437"/>
      <c r="HF29" s="437"/>
      <c r="HG29" s="437"/>
    </row>
    <row r="30" spans="1:215" s="7" customFormat="1" ht="44.25" customHeight="1">
      <c r="A30" s="461" t="s">
        <v>334</v>
      </c>
      <c r="B30" s="461"/>
      <c r="C30" s="461"/>
      <c r="D30" s="461"/>
      <c r="E30" s="461"/>
      <c r="F30" s="438" t="s">
        <v>313</v>
      </c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  <c r="BF30" s="437"/>
      <c r="BG30" s="437"/>
      <c r="BH30" s="437"/>
      <c r="BI30" s="437"/>
      <c r="BJ30" s="437"/>
      <c r="BK30" s="437"/>
      <c r="BL30" s="437"/>
      <c r="BM30" s="437"/>
      <c r="BN30" s="437"/>
      <c r="BO30" s="437"/>
      <c r="BP30" s="437"/>
      <c r="BQ30" s="437"/>
      <c r="BR30" s="437"/>
      <c r="BS30" s="437"/>
      <c r="BT30" s="437"/>
      <c r="BU30" s="437"/>
      <c r="BV30" s="437"/>
      <c r="BW30" s="437"/>
      <c r="BX30" s="437"/>
      <c r="BY30" s="437"/>
      <c r="BZ30" s="437"/>
      <c r="CA30" s="437"/>
      <c r="CB30" s="437"/>
      <c r="CC30" s="437"/>
      <c r="CD30" s="437"/>
      <c r="CE30" s="437"/>
      <c r="CF30" s="437"/>
      <c r="CG30" s="437"/>
      <c r="CH30" s="437"/>
      <c r="CI30" s="437"/>
      <c r="CJ30" s="437"/>
      <c r="CK30" s="437"/>
      <c r="CL30" s="437"/>
      <c r="CM30" s="437"/>
      <c r="CN30" s="437"/>
      <c r="CO30" s="437"/>
      <c r="CP30" s="437"/>
      <c r="CQ30" s="437"/>
      <c r="CR30" s="437"/>
      <c r="CS30" s="437"/>
      <c r="CT30" s="437"/>
      <c r="CU30" s="437"/>
      <c r="CV30" s="437"/>
      <c r="CW30" s="437"/>
      <c r="CX30" s="437"/>
      <c r="CY30" s="437"/>
      <c r="CZ30" s="437"/>
      <c r="DA30" s="437"/>
      <c r="DB30" s="437"/>
      <c r="DC30" s="437"/>
      <c r="DD30" s="437"/>
      <c r="DE30" s="437"/>
      <c r="DF30" s="437"/>
      <c r="DG30" s="437"/>
      <c r="DH30" s="437"/>
      <c r="DI30" s="437"/>
      <c r="DJ30" s="437"/>
      <c r="DK30" s="437"/>
      <c r="DL30" s="437"/>
      <c r="DM30" s="437"/>
      <c r="DN30" s="437"/>
      <c r="DO30" s="437"/>
      <c r="DP30" s="437"/>
      <c r="DQ30" s="437"/>
      <c r="DR30" s="437"/>
      <c r="DS30" s="437"/>
      <c r="DT30" s="437"/>
      <c r="DU30" s="437"/>
      <c r="DV30" s="437"/>
      <c r="DW30" s="437"/>
      <c r="DX30" s="437"/>
      <c r="DY30" s="437"/>
      <c r="DZ30" s="437"/>
      <c r="EA30" s="437"/>
      <c r="EB30" s="437"/>
      <c r="EC30" s="437"/>
      <c r="ED30" s="437"/>
      <c r="EE30" s="437"/>
      <c r="EF30" s="437"/>
      <c r="EG30" s="437"/>
      <c r="EH30" s="437"/>
      <c r="EI30" s="437"/>
      <c r="EJ30" s="437"/>
      <c r="EK30" s="437"/>
      <c r="EL30" s="437"/>
      <c r="EM30" s="437"/>
      <c r="EN30" s="437"/>
      <c r="EO30" s="437"/>
      <c r="EP30" s="437"/>
      <c r="EQ30" s="437"/>
      <c r="ER30" s="437"/>
      <c r="ES30" s="437"/>
      <c r="ET30" s="437"/>
      <c r="EU30" s="437"/>
      <c r="EV30" s="437"/>
      <c r="EW30" s="437"/>
      <c r="EX30" s="437"/>
      <c r="EY30" s="437"/>
      <c r="EZ30" s="437"/>
      <c r="FA30" s="437"/>
      <c r="FB30" s="437"/>
      <c r="FC30" s="437"/>
      <c r="FD30" s="437"/>
      <c r="FE30" s="437"/>
      <c r="FF30" s="437"/>
      <c r="FG30" s="437"/>
      <c r="FH30" s="437"/>
      <c r="FI30" s="437"/>
      <c r="FJ30" s="437"/>
      <c r="FK30" s="437"/>
      <c r="FL30" s="437"/>
      <c r="FM30" s="437"/>
      <c r="FN30" s="437"/>
      <c r="FO30" s="437"/>
      <c r="FP30" s="437"/>
      <c r="FQ30" s="437"/>
      <c r="FR30" s="437"/>
      <c r="FS30" s="437"/>
      <c r="FT30" s="437"/>
      <c r="FU30" s="437"/>
      <c r="FV30" s="437"/>
      <c r="FW30" s="437"/>
      <c r="FX30" s="437"/>
      <c r="FY30" s="437"/>
      <c r="FZ30" s="437"/>
      <c r="GA30" s="438"/>
      <c r="GB30" s="438"/>
      <c r="GC30" s="438"/>
      <c r="GD30" s="438"/>
      <c r="GE30" s="438"/>
      <c r="GF30" s="438"/>
      <c r="GG30" s="438"/>
      <c r="GH30" s="438"/>
      <c r="GI30" s="438"/>
      <c r="GJ30" s="438"/>
      <c r="GK30" s="438"/>
      <c r="GL30" s="437"/>
      <c r="GM30" s="437"/>
      <c r="GN30" s="437"/>
      <c r="GO30" s="437"/>
      <c r="GP30" s="437"/>
      <c r="GQ30" s="437"/>
      <c r="GR30" s="437"/>
      <c r="GS30" s="437"/>
      <c r="GT30" s="437"/>
      <c r="GU30" s="437"/>
      <c r="GV30" s="437"/>
      <c r="GW30" s="437"/>
      <c r="GX30" s="437"/>
      <c r="GY30" s="437"/>
      <c r="GZ30" s="437"/>
      <c r="HA30" s="437"/>
      <c r="HB30" s="437"/>
      <c r="HC30" s="437"/>
      <c r="HD30" s="437"/>
      <c r="HE30" s="437"/>
      <c r="HF30" s="437"/>
      <c r="HG30" s="437"/>
    </row>
    <row r="31" spans="1:215" s="8" customFormat="1" ht="11.25" customHeight="1">
      <c r="A31" s="489"/>
      <c r="B31" s="489"/>
      <c r="C31" s="489"/>
      <c r="D31" s="489"/>
      <c r="E31" s="489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0"/>
      <c r="AF31" s="488"/>
      <c r="AG31" s="488"/>
      <c r="AH31" s="488"/>
      <c r="AI31" s="488"/>
      <c r="AJ31" s="488"/>
      <c r="AK31" s="488"/>
      <c r="AL31" s="488"/>
      <c r="AM31" s="488"/>
      <c r="AN31" s="488"/>
      <c r="AO31" s="488"/>
      <c r="AP31" s="488"/>
      <c r="AQ31" s="488"/>
      <c r="AR31" s="488"/>
      <c r="AS31" s="488"/>
      <c r="AT31" s="488"/>
      <c r="AU31" s="488"/>
      <c r="AV31" s="488"/>
      <c r="AW31" s="488"/>
      <c r="AX31" s="488"/>
      <c r="AY31" s="488"/>
      <c r="AZ31" s="488"/>
      <c r="BA31" s="488"/>
      <c r="BB31" s="488"/>
      <c r="BC31" s="488"/>
      <c r="BD31" s="488"/>
      <c r="BE31" s="488"/>
      <c r="BF31" s="488"/>
      <c r="BG31" s="488"/>
      <c r="BH31" s="488"/>
      <c r="BI31" s="488"/>
      <c r="BJ31" s="488"/>
      <c r="BK31" s="488"/>
      <c r="BL31" s="488"/>
      <c r="BM31" s="488"/>
      <c r="BN31" s="488"/>
      <c r="BO31" s="488"/>
      <c r="BP31" s="488"/>
      <c r="BQ31" s="488"/>
      <c r="BR31" s="488"/>
      <c r="BS31" s="488"/>
      <c r="BT31" s="488"/>
      <c r="BU31" s="488"/>
      <c r="BV31" s="488"/>
      <c r="BW31" s="488"/>
      <c r="BX31" s="488"/>
      <c r="BY31" s="488"/>
      <c r="BZ31" s="488"/>
      <c r="CA31" s="488"/>
      <c r="CB31" s="488"/>
      <c r="CC31" s="488"/>
      <c r="CD31" s="488"/>
      <c r="CE31" s="488"/>
      <c r="CF31" s="488"/>
      <c r="CG31" s="488"/>
      <c r="CH31" s="488"/>
      <c r="CI31" s="488"/>
      <c r="CJ31" s="488"/>
      <c r="CK31" s="488"/>
      <c r="CL31" s="488"/>
      <c r="CM31" s="488"/>
      <c r="CN31" s="488"/>
      <c r="CO31" s="488"/>
      <c r="CP31" s="488"/>
      <c r="CQ31" s="488"/>
      <c r="CR31" s="488"/>
      <c r="CS31" s="488"/>
      <c r="CT31" s="488"/>
      <c r="CU31" s="488"/>
      <c r="CV31" s="488"/>
      <c r="CW31" s="488"/>
      <c r="CX31" s="488"/>
      <c r="CY31" s="488"/>
      <c r="CZ31" s="488"/>
      <c r="DA31" s="488"/>
      <c r="DB31" s="488"/>
      <c r="DC31" s="488"/>
      <c r="DD31" s="488"/>
      <c r="DE31" s="488"/>
      <c r="DF31" s="488"/>
      <c r="DG31" s="488"/>
      <c r="DH31" s="488"/>
      <c r="DI31" s="488"/>
      <c r="DJ31" s="488"/>
      <c r="DK31" s="488"/>
      <c r="DL31" s="488"/>
      <c r="DM31" s="488"/>
      <c r="DN31" s="488"/>
      <c r="DO31" s="488"/>
      <c r="DP31" s="488"/>
      <c r="DQ31" s="488"/>
      <c r="DR31" s="488"/>
      <c r="DS31" s="488"/>
      <c r="DT31" s="488"/>
      <c r="DU31" s="488"/>
      <c r="DV31" s="488"/>
      <c r="DW31" s="488"/>
      <c r="DX31" s="488"/>
      <c r="DY31" s="437"/>
      <c r="DZ31" s="437"/>
      <c r="EA31" s="437"/>
      <c r="EB31" s="437"/>
      <c r="EC31" s="437"/>
      <c r="ED31" s="437"/>
      <c r="EE31" s="437"/>
      <c r="EF31" s="437"/>
      <c r="EG31" s="437"/>
      <c r="EH31" s="437"/>
      <c r="EI31" s="437"/>
      <c r="EJ31" s="437"/>
      <c r="EK31" s="437"/>
      <c r="EL31" s="437"/>
      <c r="EM31" s="437"/>
      <c r="EN31" s="437"/>
      <c r="EO31" s="437"/>
      <c r="EP31" s="437"/>
      <c r="EQ31" s="437"/>
      <c r="ER31" s="437"/>
      <c r="ES31" s="437"/>
      <c r="ET31" s="437"/>
      <c r="EU31" s="437"/>
      <c r="EV31" s="488"/>
      <c r="EW31" s="488"/>
      <c r="EX31" s="488"/>
      <c r="EY31" s="488"/>
      <c r="EZ31" s="488"/>
      <c r="FA31" s="488"/>
      <c r="FB31" s="488"/>
      <c r="FC31" s="488"/>
      <c r="FD31" s="488"/>
      <c r="FE31" s="488"/>
      <c r="FF31" s="488"/>
      <c r="FG31" s="437"/>
      <c r="FH31" s="437"/>
      <c r="FI31" s="437"/>
      <c r="FJ31" s="437"/>
      <c r="FK31" s="437"/>
      <c r="FL31" s="437"/>
      <c r="FM31" s="437"/>
      <c r="FN31" s="437"/>
      <c r="FO31" s="437"/>
      <c r="FP31" s="437"/>
      <c r="FQ31" s="437"/>
      <c r="FR31" s="437"/>
      <c r="FS31" s="437"/>
      <c r="FT31" s="437"/>
      <c r="FU31" s="437"/>
      <c r="FV31" s="437"/>
      <c r="FW31" s="437"/>
      <c r="FX31" s="437"/>
      <c r="FY31" s="437"/>
      <c r="FZ31" s="437"/>
      <c r="GA31" s="438"/>
      <c r="GB31" s="438"/>
      <c r="GC31" s="438"/>
      <c r="GD31" s="438"/>
      <c r="GE31" s="438"/>
      <c r="GF31" s="438"/>
      <c r="GG31" s="438"/>
      <c r="GH31" s="438"/>
      <c r="GI31" s="438"/>
      <c r="GJ31" s="438"/>
      <c r="GK31" s="438"/>
      <c r="GL31" s="437"/>
      <c r="GM31" s="437"/>
      <c r="GN31" s="437"/>
      <c r="GO31" s="437"/>
      <c r="GP31" s="437"/>
      <c r="GQ31" s="437"/>
      <c r="GR31" s="437"/>
      <c r="GS31" s="437"/>
      <c r="GT31" s="437"/>
      <c r="GU31" s="437"/>
      <c r="GV31" s="437"/>
      <c r="GW31" s="437"/>
      <c r="GX31" s="437"/>
      <c r="GY31" s="437"/>
      <c r="GZ31" s="437"/>
      <c r="HA31" s="437"/>
      <c r="HB31" s="437"/>
      <c r="HC31" s="437"/>
      <c r="HD31" s="437"/>
      <c r="HE31" s="437"/>
      <c r="HF31" s="437"/>
      <c r="HG31" s="437"/>
    </row>
    <row r="32" spans="1:215" s="7" customFormat="1" ht="10.5">
      <c r="A32" s="461" t="s">
        <v>309</v>
      </c>
      <c r="B32" s="461"/>
      <c r="C32" s="461"/>
      <c r="D32" s="461"/>
      <c r="E32" s="461"/>
      <c r="F32" s="437" t="s">
        <v>314</v>
      </c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  <c r="BH32" s="437"/>
      <c r="BI32" s="437"/>
      <c r="BJ32" s="437"/>
      <c r="BK32" s="437"/>
      <c r="BL32" s="437"/>
      <c r="BM32" s="437"/>
      <c r="BN32" s="437"/>
      <c r="BO32" s="437"/>
      <c r="BP32" s="437"/>
      <c r="BQ32" s="437"/>
      <c r="BR32" s="437"/>
      <c r="BS32" s="437"/>
      <c r="BT32" s="437"/>
      <c r="BU32" s="437"/>
      <c r="BV32" s="437"/>
      <c r="BW32" s="437"/>
      <c r="BX32" s="437"/>
      <c r="BY32" s="437"/>
      <c r="BZ32" s="437"/>
      <c r="CA32" s="437"/>
      <c r="CB32" s="437"/>
      <c r="CC32" s="437"/>
      <c r="CD32" s="437"/>
      <c r="CE32" s="437"/>
      <c r="CF32" s="437"/>
      <c r="CG32" s="437"/>
      <c r="CH32" s="437"/>
      <c r="CI32" s="437"/>
      <c r="CJ32" s="437"/>
      <c r="CK32" s="437"/>
      <c r="CL32" s="437"/>
      <c r="CM32" s="437"/>
      <c r="CN32" s="437"/>
      <c r="CO32" s="437"/>
      <c r="CP32" s="437"/>
      <c r="CQ32" s="437"/>
      <c r="CR32" s="437"/>
      <c r="CS32" s="437"/>
      <c r="CT32" s="437"/>
      <c r="CU32" s="437"/>
      <c r="CV32" s="437"/>
      <c r="CW32" s="437"/>
      <c r="CX32" s="437"/>
      <c r="CY32" s="437"/>
      <c r="CZ32" s="437"/>
      <c r="DA32" s="437"/>
      <c r="DB32" s="437"/>
      <c r="DC32" s="437"/>
      <c r="DD32" s="437"/>
      <c r="DE32" s="437"/>
      <c r="DF32" s="437"/>
      <c r="DG32" s="437"/>
      <c r="DH32" s="437"/>
      <c r="DI32" s="437"/>
      <c r="DJ32" s="437"/>
      <c r="DK32" s="437"/>
      <c r="DL32" s="437"/>
      <c r="DM32" s="437"/>
      <c r="DN32" s="437"/>
      <c r="DO32" s="437"/>
      <c r="DP32" s="437"/>
      <c r="DQ32" s="437"/>
      <c r="DR32" s="437"/>
      <c r="DS32" s="437"/>
      <c r="DT32" s="437"/>
      <c r="DU32" s="437"/>
      <c r="DV32" s="437"/>
      <c r="DW32" s="437"/>
      <c r="DX32" s="437"/>
      <c r="DY32" s="437"/>
      <c r="DZ32" s="437"/>
      <c r="EA32" s="437"/>
      <c r="EB32" s="437"/>
      <c r="EC32" s="437"/>
      <c r="ED32" s="437"/>
      <c r="EE32" s="437"/>
      <c r="EF32" s="437"/>
      <c r="EG32" s="437"/>
      <c r="EH32" s="437"/>
      <c r="EI32" s="437"/>
      <c r="EJ32" s="437"/>
      <c r="EK32" s="437"/>
      <c r="EL32" s="437"/>
      <c r="EM32" s="437"/>
      <c r="EN32" s="437"/>
      <c r="EO32" s="437"/>
      <c r="EP32" s="437"/>
      <c r="EQ32" s="437"/>
      <c r="ER32" s="437"/>
      <c r="ES32" s="437"/>
      <c r="ET32" s="437"/>
      <c r="EU32" s="437"/>
      <c r="EV32" s="437"/>
      <c r="EW32" s="437"/>
      <c r="EX32" s="437"/>
      <c r="EY32" s="437"/>
      <c r="EZ32" s="437"/>
      <c r="FA32" s="437"/>
      <c r="FB32" s="437"/>
      <c r="FC32" s="437"/>
      <c r="FD32" s="437"/>
      <c r="FE32" s="437"/>
      <c r="FF32" s="437"/>
      <c r="FG32" s="437"/>
      <c r="FH32" s="437"/>
      <c r="FI32" s="437"/>
      <c r="FJ32" s="437"/>
      <c r="FK32" s="437"/>
      <c r="FL32" s="437"/>
      <c r="FM32" s="437"/>
      <c r="FN32" s="437"/>
      <c r="FO32" s="437"/>
      <c r="FP32" s="437"/>
      <c r="FQ32" s="437"/>
      <c r="FR32" s="437"/>
      <c r="FS32" s="437"/>
      <c r="FT32" s="437"/>
      <c r="FU32" s="437"/>
      <c r="FV32" s="437"/>
      <c r="FW32" s="437"/>
      <c r="FX32" s="437"/>
      <c r="FY32" s="437"/>
      <c r="FZ32" s="437"/>
      <c r="GA32" s="438"/>
      <c r="GB32" s="438"/>
      <c r="GC32" s="438"/>
      <c r="GD32" s="438"/>
      <c r="GE32" s="438"/>
      <c r="GF32" s="438"/>
      <c r="GG32" s="438"/>
      <c r="GH32" s="438"/>
      <c r="GI32" s="438"/>
      <c r="GJ32" s="438"/>
      <c r="GK32" s="438"/>
      <c r="GL32" s="437"/>
      <c r="GM32" s="437"/>
      <c r="GN32" s="437"/>
      <c r="GO32" s="437"/>
      <c r="GP32" s="437"/>
      <c r="GQ32" s="437"/>
      <c r="GR32" s="437"/>
      <c r="GS32" s="437"/>
      <c r="GT32" s="437"/>
      <c r="GU32" s="437"/>
      <c r="GV32" s="437"/>
      <c r="GW32" s="437"/>
      <c r="GX32" s="437"/>
      <c r="GY32" s="437"/>
      <c r="GZ32" s="437"/>
      <c r="HA32" s="437"/>
      <c r="HB32" s="437"/>
      <c r="HC32" s="437"/>
      <c r="HD32" s="437"/>
      <c r="HE32" s="437"/>
      <c r="HF32" s="437"/>
      <c r="HG32" s="437"/>
    </row>
    <row r="33" spans="1:215" s="7" customFormat="1" ht="21.75" customHeight="1">
      <c r="A33" s="461" t="s">
        <v>335</v>
      </c>
      <c r="B33" s="461"/>
      <c r="C33" s="461"/>
      <c r="D33" s="461"/>
      <c r="E33" s="461"/>
      <c r="F33" s="438" t="s">
        <v>307</v>
      </c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7"/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  <c r="BG33" s="437"/>
      <c r="BH33" s="437"/>
      <c r="BI33" s="437"/>
      <c r="BJ33" s="437"/>
      <c r="BK33" s="437"/>
      <c r="BL33" s="437"/>
      <c r="BM33" s="437"/>
      <c r="BN33" s="437"/>
      <c r="BO33" s="437"/>
      <c r="BP33" s="437"/>
      <c r="BQ33" s="437"/>
      <c r="BR33" s="437"/>
      <c r="BS33" s="437"/>
      <c r="BT33" s="437"/>
      <c r="BU33" s="437"/>
      <c r="BV33" s="437"/>
      <c r="BW33" s="437"/>
      <c r="BX33" s="437"/>
      <c r="BY33" s="437"/>
      <c r="BZ33" s="437"/>
      <c r="CA33" s="437"/>
      <c r="CB33" s="437"/>
      <c r="CC33" s="437"/>
      <c r="CD33" s="437"/>
      <c r="CE33" s="437"/>
      <c r="CF33" s="437"/>
      <c r="CG33" s="437"/>
      <c r="CH33" s="437"/>
      <c r="CI33" s="437"/>
      <c r="CJ33" s="437"/>
      <c r="CK33" s="437"/>
      <c r="CL33" s="437"/>
      <c r="CM33" s="437"/>
      <c r="CN33" s="437"/>
      <c r="CO33" s="437"/>
      <c r="CP33" s="437"/>
      <c r="CQ33" s="437"/>
      <c r="CR33" s="437"/>
      <c r="CS33" s="437"/>
      <c r="CT33" s="437"/>
      <c r="CU33" s="437"/>
      <c r="CV33" s="437"/>
      <c r="CW33" s="437"/>
      <c r="CX33" s="437"/>
      <c r="CY33" s="437"/>
      <c r="CZ33" s="437"/>
      <c r="DA33" s="437"/>
      <c r="DB33" s="437"/>
      <c r="DC33" s="437"/>
      <c r="DD33" s="437"/>
      <c r="DE33" s="437"/>
      <c r="DF33" s="437"/>
      <c r="DG33" s="437"/>
      <c r="DH33" s="437"/>
      <c r="DI33" s="437"/>
      <c r="DJ33" s="437"/>
      <c r="DK33" s="437"/>
      <c r="DL33" s="437"/>
      <c r="DM33" s="437"/>
      <c r="DN33" s="437"/>
      <c r="DO33" s="437"/>
      <c r="DP33" s="437"/>
      <c r="DQ33" s="437"/>
      <c r="DR33" s="437"/>
      <c r="DS33" s="437"/>
      <c r="DT33" s="437"/>
      <c r="DU33" s="437"/>
      <c r="DV33" s="437"/>
      <c r="DW33" s="437"/>
      <c r="DX33" s="437"/>
      <c r="DY33" s="437"/>
      <c r="DZ33" s="437"/>
      <c r="EA33" s="437"/>
      <c r="EB33" s="437"/>
      <c r="EC33" s="437"/>
      <c r="ED33" s="437"/>
      <c r="EE33" s="437"/>
      <c r="EF33" s="437"/>
      <c r="EG33" s="437"/>
      <c r="EH33" s="437"/>
      <c r="EI33" s="437"/>
      <c r="EJ33" s="437"/>
      <c r="EK33" s="437"/>
      <c r="EL33" s="437"/>
      <c r="EM33" s="437"/>
      <c r="EN33" s="437"/>
      <c r="EO33" s="437"/>
      <c r="EP33" s="437"/>
      <c r="EQ33" s="437"/>
      <c r="ER33" s="437"/>
      <c r="ES33" s="437"/>
      <c r="ET33" s="437"/>
      <c r="EU33" s="437"/>
      <c r="EV33" s="437"/>
      <c r="EW33" s="437"/>
      <c r="EX33" s="437"/>
      <c r="EY33" s="437"/>
      <c r="EZ33" s="437"/>
      <c r="FA33" s="437"/>
      <c r="FB33" s="437"/>
      <c r="FC33" s="437"/>
      <c r="FD33" s="437"/>
      <c r="FE33" s="437"/>
      <c r="FF33" s="437"/>
      <c r="FG33" s="437"/>
      <c r="FH33" s="437"/>
      <c r="FI33" s="437"/>
      <c r="FJ33" s="437"/>
      <c r="FK33" s="437"/>
      <c r="FL33" s="437"/>
      <c r="FM33" s="437"/>
      <c r="FN33" s="437"/>
      <c r="FO33" s="437"/>
      <c r="FP33" s="437"/>
      <c r="FQ33" s="437"/>
      <c r="FR33" s="437"/>
      <c r="FS33" s="437"/>
      <c r="FT33" s="437"/>
      <c r="FU33" s="437"/>
      <c r="FV33" s="437"/>
      <c r="FW33" s="437"/>
      <c r="FX33" s="437"/>
      <c r="FY33" s="437"/>
      <c r="FZ33" s="437"/>
      <c r="GA33" s="438"/>
      <c r="GB33" s="438"/>
      <c r="GC33" s="438"/>
      <c r="GD33" s="438"/>
      <c r="GE33" s="438"/>
      <c r="GF33" s="438"/>
      <c r="GG33" s="438"/>
      <c r="GH33" s="438"/>
      <c r="GI33" s="438"/>
      <c r="GJ33" s="438"/>
      <c r="GK33" s="438"/>
      <c r="GL33" s="437"/>
      <c r="GM33" s="437"/>
      <c r="GN33" s="437"/>
      <c r="GO33" s="437"/>
      <c r="GP33" s="437"/>
      <c r="GQ33" s="437"/>
      <c r="GR33" s="437"/>
      <c r="GS33" s="437"/>
      <c r="GT33" s="437"/>
      <c r="GU33" s="437"/>
      <c r="GV33" s="437"/>
      <c r="GW33" s="437"/>
      <c r="GX33" s="437"/>
      <c r="GY33" s="437"/>
      <c r="GZ33" s="437"/>
      <c r="HA33" s="437"/>
      <c r="HB33" s="437"/>
      <c r="HC33" s="437"/>
      <c r="HD33" s="437"/>
      <c r="HE33" s="437"/>
      <c r="HF33" s="437"/>
      <c r="HG33" s="437"/>
    </row>
    <row r="34" spans="1:215" s="8" customFormat="1" ht="11.25" customHeight="1">
      <c r="A34" s="489"/>
      <c r="B34" s="489"/>
      <c r="C34" s="489"/>
      <c r="D34" s="489"/>
      <c r="E34" s="489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488"/>
      <c r="AG34" s="488"/>
      <c r="AH34" s="488"/>
      <c r="AI34" s="488"/>
      <c r="AJ34" s="488"/>
      <c r="AK34" s="488"/>
      <c r="AL34" s="488"/>
      <c r="AM34" s="488"/>
      <c r="AN34" s="488"/>
      <c r="AO34" s="488"/>
      <c r="AP34" s="488"/>
      <c r="AQ34" s="488"/>
      <c r="AR34" s="488"/>
      <c r="AS34" s="488"/>
      <c r="AT34" s="488"/>
      <c r="AU34" s="488"/>
      <c r="AV34" s="488"/>
      <c r="AW34" s="488"/>
      <c r="AX34" s="488"/>
      <c r="AY34" s="488"/>
      <c r="AZ34" s="488"/>
      <c r="BA34" s="488"/>
      <c r="BB34" s="488"/>
      <c r="BC34" s="488"/>
      <c r="BD34" s="488"/>
      <c r="BE34" s="488"/>
      <c r="BF34" s="488"/>
      <c r="BG34" s="488"/>
      <c r="BH34" s="488"/>
      <c r="BI34" s="488"/>
      <c r="BJ34" s="488"/>
      <c r="BK34" s="488"/>
      <c r="BL34" s="488"/>
      <c r="BM34" s="488"/>
      <c r="BN34" s="488"/>
      <c r="BO34" s="488"/>
      <c r="BP34" s="488"/>
      <c r="BQ34" s="488"/>
      <c r="BR34" s="488"/>
      <c r="BS34" s="488"/>
      <c r="BT34" s="488"/>
      <c r="BU34" s="488"/>
      <c r="BV34" s="488"/>
      <c r="BW34" s="488"/>
      <c r="BX34" s="488"/>
      <c r="BY34" s="488"/>
      <c r="BZ34" s="488"/>
      <c r="CA34" s="488"/>
      <c r="CB34" s="488"/>
      <c r="CC34" s="488"/>
      <c r="CD34" s="488"/>
      <c r="CE34" s="488"/>
      <c r="CF34" s="488"/>
      <c r="CG34" s="488"/>
      <c r="CH34" s="488"/>
      <c r="CI34" s="488"/>
      <c r="CJ34" s="488"/>
      <c r="CK34" s="488"/>
      <c r="CL34" s="488"/>
      <c r="CM34" s="488"/>
      <c r="CN34" s="488"/>
      <c r="CO34" s="488"/>
      <c r="CP34" s="488"/>
      <c r="CQ34" s="488"/>
      <c r="CR34" s="488"/>
      <c r="CS34" s="488"/>
      <c r="CT34" s="488"/>
      <c r="CU34" s="488"/>
      <c r="CV34" s="488"/>
      <c r="CW34" s="488"/>
      <c r="CX34" s="488"/>
      <c r="CY34" s="488"/>
      <c r="CZ34" s="488"/>
      <c r="DA34" s="488"/>
      <c r="DB34" s="488"/>
      <c r="DC34" s="488"/>
      <c r="DD34" s="488"/>
      <c r="DE34" s="488"/>
      <c r="DF34" s="488"/>
      <c r="DG34" s="488"/>
      <c r="DH34" s="488"/>
      <c r="DI34" s="488"/>
      <c r="DJ34" s="488"/>
      <c r="DK34" s="488"/>
      <c r="DL34" s="488"/>
      <c r="DM34" s="488"/>
      <c r="DN34" s="488"/>
      <c r="DO34" s="488"/>
      <c r="DP34" s="488"/>
      <c r="DQ34" s="488"/>
      <c r="DR34" s="488"/>
      <c r="DS34" s="488"/>
      <c r="DT34" s="488"/>
      <c r="DU34" s="488"/>
      <c r="DV34" s="488"/>
      <c r="DW34" s="488"/>
      <c r="DX34" s="488"/>
      <c r="DY34" s="437"/>
      <c r="DZ34" s="437"/>
      <c r="EA34" s="437"/>
      <c r="EB34" s="437"/>
      <c r="EC34" s="437"/>
      <c r="ED34" s="437"/>
      <c r="EE34" s="437"/>
      <c r="EF34" s="437"/>
      <c r="EG34" s="437"/>
      <c r="EH34" s="437"/>
      <c r="EI34" s="437"/>
      <c r="EJ34" s="437"/>
      <c r="EK34" s="437"/>
      <c r="EL34" s="437"/>
      <c r="EM34" s="437"/>
      <c r="EN34" s="437"/>
      <c r="EO34" s="437"/>
      <c r="EP34" s="437"/>
      <c r="EQ34" s="437"/>
      <c r="ER34" s="437"/>
      <c r="ES34" s="437"/>
      <c r="ET34" s="437"/>
      <c r="EU34" s="437"/>
      <c r="EV34" s="488"/>
      <c r="EW34" s="488"/>
      <c r="EX34" s="488"/>
      <c r="EY34" s="488"/>
      <c r="EZ34" s="488"/>
      <c r="FA34" s="488"/>
      <c r="FB34" s="488"/>
      <c r="FC34" s="488"/>
      <c r="FD34" s="488"/>
      <c r="FE34" s="488"/>
      <c r="FF34" s="488"/>
      <c r="FG34" s="437"/>
      <c r="FH34" s="437"/>
      <c r="FI34" s="437"/>
      <c r="FJ34" s="437"/>
      <c r="FK34" s="437"/>
      <c r="FL34" s="437"/>
      <c r="FM34" s="437"/>
      <c r="FN34" s="437"/>
      <c r="FO34" s="437"/>
      <c r="FP34" s="437"/>
      <c r="FQ34" s="437"/>
      <c r="FR34" s="437"/>
      <c r="FS34" s="437"/>
      <c r="FT34" s="437"/>
      <c r="FU34" s="437"/>
      <c r="FV34" s="437"/>
      <c r="FW34" s="437"/>
      <c r="FX34" s="437"/>
      <c r="FY34" s="437"/>
      <c r="FZ34" s="437"/>
      <c r="GA34" s="438"/>
      <c r="GB34" s="438"/>
      <c r="GC34" s="438"/>
      <c r="GD34" s="438"/>
      <c r="GE34" s="438"/>
      <c r="GF34" s="438"/>
      <c r="GG34" s="438"/>
      <c r="GH34" s="438"/>
      <c r="GI34" s="438"/>
      <c r="GJ34" s="438"/>
      <c r="GK34" s="438"/>
      <c r="GL34" s="437"/>
      <c r="GM34" s="437"/>
      <c r="GN34" s="437"/>
      <c r="GO34" s="437"/>
      <c r="GP34" s="437"/>
      <c r="GQ34" s="437"/>
      <c r="GR34" s="437"/>
      <c r="GS34" s="437"/>
      <c r="GT34" s="437"/>
      <c r="GU34" s="437"/>
      <c r="GV34" s="437"/>
      <c r="GW34" s="437"/>
      <c r="GX34" s="437"/>
      <c r="GY34" s="437"/>
      <c r="GZ34" s="437"/>
      <c r="HA34" s="437"/>
      <c r="HB34" s="437"/>
      <c r="HC34" s="437"/>
      <c r="HD34" s="437"/>
      <c r="HE34" s="437"/>
      <c r="HF34" s="437"/>
      <c r="HG34" s="437"/>
    </row>
    <row r="35" spans="1:215" s="7" customFormat="1" ht="32.25" customHeight="1">
      <c r="A35" s="446" t="s">
        <v>336</v>
      </c>
      <c r="B35" s="446"/>
      <c r="C35" s="446"/>
      <c r="D35" s="446"/>
      <c r="E35" s="446"/>
      <c r="F35" s="494" t="s">
        <v>315</v>
      </c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30"/>
      <c r="AG35" s="430"/>
      <c r="AH35" s="430"/>
      <c r="AI35" s="430"/>
      <c r="AJ35" s="430"/>
      <c r="AK35" s="430"/>
      <c r="AL35" s="430"/>
      <c r="AM35" s="430"/>
      <c r="AN35" s="430"/>
      <c r="AO35" s="430"/>
      <c r="AP35" s="449" t="s">
        <v>739</v>
      </c>
      <c r="AQ35" s="450"/>
      <c r="AR35" s="450"/>
      <c r="AS35" s="450"/>
      <c r="AT35" s="450"/>
      <c r="AU35" s="450"/>
      <c r="AV35" s="450"/>
      <c r="AW35" s="450"/>
      <c r="AX35" s="450"/>
      <c r="AY35" s="450"/>
      <c r="AZ35" s="450"/>
      <c r="BA35" s="450"/>
      <c r="BB35" s="450"/>
      <c r="BC35" s="450"/>
      <c r="BD35" s="450"/>
      <c r="BE35" s="450"/>
      <c r="BF35" s="451"/>
      <c r="BG35" s="430">
        <v>2015</v>
      </c>
      <c r="BH35" s="430"/>
      <c r="BI35" s="430"/>
      <c r="BJ35" s="430"/>
      <c r="BK35" s="430"/>
      <c r="BL35" s="430"/>
      <c r="BM35" s="430"/>
      <c r="BN35" s="430"/>
      <c r="BO35" s="430"/>
      <c r="BP35" s="430"/>
      <c r="BQ35" s="430">
        <v>2019</v>
      </c>
      <c r="BR35" s="430"/>
      <c r="BS35" s="430"/>
      <c r="BT35" s="430"/>
      <c r="BU35" s="430"/>
      <c r="BV35" s="430"/>
      <c r="BW35" s="430"/>
      <c r="BX35" s="430"/>
      <c r="BY35" s="430"/>
      <c r="BZ35" s="430"/>
      <c r="CA35" s="439">
        <f>SUM(CA36:CN47)</f>
        <v>133.425162</v>
      </c>
      <c r="CB35" s="430"/>
      <c r="CC35" s="430"/>
      <c r="CD35" s="430"/>
      <c r="CE35" s="430"/>
      <c r="CF35" s="430"/>
      <c r="CG35" s="430"/>
      <c r="CH35" s="430"/>
      <c r="CI35" s="430"/>
      <c r="CJ35" s="430"/>
      <c r="CK35" s="430"/>
      <c r="CL35" s="430"/>
      <c r="CM35" s="430"/>
      <c r="CN35" s="430"/>
      <c r="CO35" s="439">
        <f>CO47</f>
        <v>20</v>
      </c>
      <c r="CP35" s="430"/>
      <c r="CQ35" s="430"/>
      <c r="CR35" s="430"/>
      <c r="CS35" s="430"/>
      <c r="CT35" s="430"/>
      <c r="CU35" s="430"/>
      <c r="CV35" s="430"/>
      <c r="CW35" s="430"/>
      <c r="CX35" s="430"/>
      <c r="CY35" s="430"/>
      <c r="CZ35" s="430"/>
      <c r="DA35" s="430"/>
      <c r="DB35" s="430"/>
      <c r="DC35" s="430" t="s">
        <v>11</v>
      </c>
      <c r="DD35" s="430"/>
      <c r="DE35" s="430"/>
      <c r="DF35" s="430"/>
      <c r="DG35" s="430"/>
      <c r="DH35" s="430"/>
      <c r="DI35" s="430"/>
      <c r="DJ35" s="430"/>
      <c r="DK35" s="430"/>
      <c r="DL35" s="430"/>
      <c r="DM35" s="430"/>
      <c r="DN35" s="449" t="s">
        <v>18</v>
      </c>
      <c r="DO35" s="450"/>
      <c r="DP35" s="450"/>
      <c r="DQ35" s="450"/>
      <c r="DR35" s="450"/>
      <c r="DS35" s="450"/>
      <c r="DT35" s="450"/>
      <c r="DU35" s="450"/>
      <c r="DV35" s="450"/>
      <c r="DW35" s="450"/>
      <c r="DX35" s="451"/>
      <c r="DY35" s="430" t="s">
        <v>12</v>
      </c>
      <c r="DZ35" s="430"/>
      <c r="EA35" s="430"/>
      <c r="EB35" s="430"/>
      <c r="EC35" s="430"/>
      <c r="ED35" s="430"/>
      <c r="EE35" s="430"/>
      <c r="EF35" s="430"/>
      <c r="EG35" s="430"/>
      <c r="EH35" s="430"/>
      <c r="EI35" s="430"/>
      <c r="EJ35" s="430" t="s">
        <v>618</v>
      </c>
      <c r="EK35" s="430"/>
      <c r="EL35" s="430"/>
      <c r="EM35" s="430"/>
      <c r="EN35" s="430"/>
      <c r="EO35" s="430"/>
      <c r="EP35" s="430"/>
      <c r="EQ35" s="430"/>
      <c r="ER35" s="430"/>
      <c r="ES35" s="430"/>
      <c r="ET35" s="430"/>
      <c r="EU35" s="430"/>
      <c r="EV35" s="440" t="s">
        <v>19</v>
      </c>
      <c r="EW35" s="440"/>
      <c r="EX35" s="440"/>
      <c r="EY35" s="440"/>
      <c r="EZ35" s="440"/>
      <c r="FA35" s="440"/>
      <c r="FB35" s="440"/>
      <c r="FC35" s="440"/>
      <c r="FD35" s="440"/>
      <c r="FE35" s="440"/>
      <c r="FF35" s="440"/>
      <c r="FG35" s="439">
        <f>SUM(FG36:FP47)</f>
        <v>40.890460000000004</v>
      </c>
      <c r="FH35" s="430"/>
      <c r="FI35" s="430"/>
      <c r="FJ35" s="430"/>
      <c r="FK35" s="430"/>
      <c r="FL35" s="430"/>
      <c r="FM35" s="430"/>
      <c r="FN35" s="430"/>
      <c r="FO35" s="430"/>
      <c r="FP35" s="430"/>
      <c r="FQ35" s="439">
        <f>SUM(FQ36:FZ46)</f>
        <v>27.271219000000002</v>
      </c>
      <c r="FR35" s="430"/>
      <c r="FS35" s="430"/>
      <c r="FT35" s="430"/>
      <c r="FU35" s="430"/>
      <c r="FV35" s="430"/>
      <c r="FW35" s="430"/>
      <c r="FX35" s="430"/>
      <c r="FY35" s="430"/>
      <c r="FZ35" s="430"/>
      <c r="GA35" s="441">
        <f>SUM(GA36:GK46)</f>
        <v>27.319454</v>
      </c>
      <c r="GB35" s="440"/>
      <c r="GC35" s="440"/>
      <c r="GD35" s="440"/>
      <c r="GE35" s="440"/>
      <c r="GF35" s="440"/>
      <c r="GG35" s="440"/>
      <c r="GH35" s="440"/>
      <c r="GI35" s="440"/>
      <c r="GJ35" s="440"/>
      <c r="GK35" s="440"/>
      <c r="GL35" s="441">
        <f>SUM(GL36:GV46)</f>
        <v>17.944029</v>
      </c>
      <c r="GM35" s="440"/>
      <c r="GN35" s="440"/>
      <c r="GO35" s="440"/>
      <c r="GP35" s="440"/>
      <c r="GQ35" s="440"/>
      <c r="GR35" s="440"/>
      <c r="GS35" s="440"/>
      <c r="GT35" s="440"/>
      <c r="GU35" s="440"/>
      <c r="GV35" s="440"/>
      <c r="GW35" s="439">
        <f>SUM(GW36:HG47)</f>
        <v>113.425162</v>
      </c>
      <c r="GX35" s="430"/>
      <c r="GY35" s="430"/>
      <c r="GZ35" s="430"/>
      <c r="HA35" s="430"/>
      <c r="HB35" s="430"/>
      <c r="HC35" s="430"/>
      <c r="HD35" s="430"/>
      <c r="HE35" s="430"/>
      <c r="HF35" s="430"/>
      <c r="HG35" s="430"/>
    </row>
    <row r="36" spans="1:215" s="7" customFormat="1" ht="23.25" customHeight="1">
      <c r="A36" s="446" t="s">
        <v>138</v>
      </c>
      <c r="B36" s="446"/>
      <c r="C36" s="446"/>
      <c r="D36" s="446"/>
      <c r="E36" s="446"/>
      <c r="F36" s="448" t="s">
        <v>133</v>
      </c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30" t="s">
        <v>239</v>
      </c>
      <c r="AG36" s="430"/>
      <c r="AH36" s="430"/>
      <c r="AI36" s="430"/>
      <c r="AJ36" s="430"/>
      <c r="AK36" s="430"/>
      <c r="AL36" s="430"/>
      <c r="AM36" s="430"/>
      <c r="AN36" s="430"/>
      <c r="AO36" s="430"/>
      <c r="AP36" s="430" t="str">
        <f>DC36</f>
        <v>1,4 км</v>
      </c>
      <c r="AQ36" s="430"/>
      <c r="AR36" s="430"/>
      <c r="AS36" s="430"/>
      <c r="AT36" s="430"/>
      <c r="AU36" s="430"/>
      <c r="AV36" s="430"/>
      <c r="AW36" s="430"/>
      <c r="AX36" s="430"/>
      <c r="AY36" s="430"/>
      <c r="AZ36" s="430"/>
      <c r="BA36" s="430"/>
      <c r="BB36" s="430"/>
      <c r="BC36" s="430"/>
      <c r="BD36" s="430"/>
      <c r="BE36" s="430"/>
      <c r="BF36" s="430"/>
      <c r="BG36" s="430">
        <v>2016</v>
      </c>
      <c r="BH36" s="430"/>
      <c r="BI36" s="430"/>
      <c r="BJ36" s="430"/>
      <c r="BK36" s="430"/>
      <c r="BL36" s="430"/>
      <c r="BM36" s="430"/>
      <c r="BN36" s="430"/>
      <c r="BO36" s="430"/>
      <c r="BP36" s="430"/>
      <c r="BQ36" s="430">
        <v>2016</v>
      </c>
      <c r="BR36" s="430"/>
      <c r="BS36" s="430"/>
      <c r="BT36" s="430"/>
      <c r="BU36" s="430"/>
      <c r="BV36" s="430"/>
      <c r="BW36" s="430"/>
      <c r="BX36" s="430"/>
      <c r="BY36" s="430"/>
      <c r="BZ36" s="430"/>
      <c r="CA36" s="439">
        <f>(1.83047264+1.28287358)/1.18</f>
        <v>2.638429</v>
      </c>
      <c r="CB36" s="439"/>
      <c r="CC36" s="439"/>
      <c r="CD36" s="439"/>
      <c r="CE36" s="439"/>
      <c r="CF36" s="439"/>
      <c r="CG36" s="439"/>
      <c r="CH36" s="439"/>
      <c r="CI36" s="439"/>
      <c r="CJ36" s="439"/>
      <c r="CK36" s="439"/>
      <c r="CL36" s="439"/>
      <c r="CM36" s="439"/>
      <c r="CN36" s="439"/>
      <c r="CO36" s="430"/>
      <c r="CP36" s="430"/>
      <c r="CQ36" s="430"/>
      <c r="CR36" s="430"/>
      <c r="CS36" s="430"/>
      <c r="CT36" s="430"/>
      <c r="CU36" s="430"/>
      <c r="CV36" s="430"/>
      <c r="CW36" s="430"/>
      <c r="CX36" s="430"/>
      <c r="CY36" s="430"/>
      <c r="CZ36" s="430"/>
      <c r="DA36" s="430"/>
      <c r="DB36" s="430"/>
      <c r="DC36" s="430" t="s">
        <v>237</v>
      </c>
      <c r="DD36" s="430"/>
      <c r="DE36" s="430"/>
      <c r="DF36" s="430"/>
      <c r="DG36" s="430"/>
      <c r="DH36" s="430"/>
      <c r="DI36" s="430"/>
      <c r="DJ36" s="430"/>
      <c r="DK36" s="430"/>
      <c r="DL36" s="430"/>
      <c r="DM36" s="430"/>
      <c r="DN36" s="430"/>
      <c r="DO36" s="430"/>
      <c r="DP36" s="430"/>
      <c r="DQ36" s="430"/>
      <c r="DR36" s="430"/>
      <c r="DS36" s="430"/>
      <c r="DT36" s="430"/>
      <c r="DU36" s="430"/>
      <c r="DV36" s="430"/>
      <c r="DW36" s="430"/>
      <c r="DX36" s="430"/>
      <c r="DY36" s="430"/>
      <c r="DZ36" s="430"/>
      <c r="EA36" s="430"/>
      <c r="EB36" s="430"/>
      <c r="EC36" s="430"/>
      <c r="ED36" s="430"/>
      <c r="EE36" s="430"/>
      <c r="EF36" s="430"/>
      <c r="EG36" s="430"/>
      <c r="EH36" s="430"/>
      <c r="EI36" s="430"/>
      <c r="EJ36" s="430"/>
      <c r="EK36" s="430"/>
      <c r="EL36" s="430"/>
      <c r="EM36" s="430"/>
      <c r="EN36" s="430"/>
      <c r="EO36" s="430"/>
      <c r="EP36" s="430"/>
      <c r="EQ36" s="430"/>
      <c r="ER36" s="430"/>
      <c r="ES36" s="430"/>
      <c r="ET36" s="430"/>
      <c r="EU36" s="430"/>
      <c r="EV36" s="430" t="str">
        <f>DC36</f>
        <v>1,4 км</v>
      </c>
      <c r="EW36" s="430"/>
      <c r="EX36" s="430"/>
      <c r="EY36" s="430"/>
      <c r="EZ36" s="430"/>
      <c r="FA36" s="430"/>
      <c r="FB36" s="430"/>
      <c r="FC36" s="430"/>
      <c r="FD36" s="430"/>
      <c r="FE36" s="430"/>
      <c r="FF36" s="430"/>
      <c r="FG36" s="439">
        <f>CA36</f>
        <v>2.638429</v>
      </c>
      <c r="FH36" s="430"/>
      <c r="FI36" s="430"/>
      <c r="FJ36" s="430"/>
      <c r="FK36" s="430"/>
      <c r="FL36" s="430"/>
      <c r="FM36" s="430"/>
      <c r="FN36" s="430"/>
      <c r="FO36" s="430"/>
      <c r="FP36" s="430"/>
      <c r="FQ36" s="430"/>
      <c r="FR36" s="430"/>
      <c r="FS36" s="430"/>
      <c r="FT36" s="430"/>
      <c r="FU36" s="430"/>
      <c r="FV36" s="430"/>
      <c r="FW36" s="430"/>
      <c r="FX36" s="430"/>
      <c r="FY36" s="430"/>
      <c r="FZ36" s="430"/>
      <c r="GA36" s="440"/>
      <c r="GB36" s="440"/>
      <c r="GC36" s="440"/>
      <c r="GD36" s="440"/>
      <c r="GE36" s="440"/>
      <c r="GF36" s="440"/>
      <c r="GG36" s="440"/>
      <c r="GH36" s="440"/>
      <c r="GI36" s="440"/>
      <c r="GJ36" s="440"/>
      <c r="GK36" s="440"/>
      <c r="GL36" s="430"/>
      <c r="GM36" s="430"/>
      <c r="GN36" s="430"/>
      <c r="GO36" s="430"/>
      <c r="GP36" s="430"/>
      <c r="GQ36" s="430"/>
      <c r="GR36" s="430"/>
      <c r="GS36" s="430"/>
      <c r="GT36" s="430"/>
      <c r="GU36" s="430"/>
      <c r="GV36" s="430"/>
      <c r="GW36" s="439">
        <f>FG36</f>
        <v>2.638429</v>
      </c>
      <c r="GX36" s="430"/>
      <c r="GY36" s="430"/>
      <c r="GZ36" s="430"/>
      <c r="HA36" s="430"/>
      <c r="HB36" s="430"/>
      <c r="HC36" s="430"/>
      <c r="HD36" s="430"/>
      <c r="HE36" s="430"/>
      <c r="HF36" s="430"/>
      <c r="HG36" s="430"/>
    </row>
    <row r="37" spans="1:215" s="7" customFormat="1" ht="34.5" customHeight="1">
      <c r="A37" s="446" t="s">
        <v>139</v>
      </c>
      <c r="B37" s="446"/>
      <c r="C37" s="446"/>
      <c r="D37" s="446"/>
      <c r="E37" s="446"/>
      <c r="F37" s="448" t="s">
        <v>208</v>
      </c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30" t="s">
        <v>239</v>
      </c>
      <c r="AG37" s="430"/>
      <c r="AH37" s="430"/>
      <c r="AI37" s="430"/>
      <c r="AJ37" s="430"/>
      <c r="AK37" s="430"/>
      <c r="AL37" s="430"/>
      <c r="AM37" s="430"/>
      <c r="AN37" s="430"/>
      <c r="AO37" s="430"/>
      <c r="AP37" s="430" t="str">
        <f>DC37</f>
        <v>1 км</v>
      </c>
      <c r="AQ37" s="430"/>
      <c r="AR37" s="430"/>
      <c r="AS37" s="430"/>
      <c r="AT37" s="430"/>
      <c r="AU37" s="430"/>
      <c r="AV37" s="430"/>
      <c r="AW37" s="430"/>
      <c r="AX37" s="430"/>
      <c r="AY37" s="430"/>
      <c r="AZ37" s="430"/>
      <c r="BA37" s="430"/>
      <c r="BB37" s="430"/>
      <c r="BC37" s="430"/>
      <c r="BD37" s="430"/>
      <c r="BE37" s="430"/>
      <c r="BF37" s="430"/>
      <c r="BG37" s="430">
        <v>2016</v>
      </c>
      <c r="BH37" s="430"/>
      <c r="BI37" s="430"/>
      <c r="BJ37" s="430"/>
      <c r="BK37" s="430"/>
      <c r="BL37" s="430"/>
      <c r="BM37" s="430"/>
      <c r="BN37" s="430"/>
      <c r="BO37" s="430"/>
      <c r="BP37" s="430"/>
      <c r="BQ37" s="430">
        <v>2016</v>
      </c>
      <c r="BR37" s="430"/>
      <c r="BS37" s="430"/>
      <c r="BT37" s="430"/>
      <c r="BU37" s="430"/>
      <c r="BV37" s="430"/>
      <c r="BW37" s="430"/>
      <c r="BX37" s="430"/>
      <c r="BY37" s="430"/>
      <c r="BZ37" s="430"/>
      <c r="CA37" s="439">
        <f>(2.58116386+1.53825272)/1.18</f>
        <v>3.4910310000000004</v>
      </c>
      <c r="CB37" s="439"/>
      <c r="CC37" s="439"/>
      <c r="CD37" s="439"/>
      <c r="CE37" s="439"/>
      <c r="CF37" s="439"/>
      <c r="CG37" s="439"/>
      <c r="CH37" s="439"/>
      <c r="CI37" s="439"/>
      <c r="CJ37" s="439"/>
      <c r="CK37" s="439"/>
      <c r="CL37" s="439"/>
      <c r="CM37" s="439"/>
      <c r="CN37" s="439"/>
      <c r="CO37" s="430"/>
      <c r="CP37" s="430"/>
      <c r="CQ37" s="430"/>
      <c r="CR37" s="430"/>
      <c r="CS37" s="430"/>
      <c r="CT37" s="430"/>
      <c r="CU37" s="430"/>
      <c r="CV37" s="430"/>
      <c r="CW37" s="430"/>
      <c r="CX37" s="430"/>
      <c r="CY37" s="430"/>
      <c r="CZ37" s="430"/>
      <c r="DA37" s="430"/>
      <c r="DB37" s="430"/>
      <c r="DC37" s="430" t="s">
        <v>238</v>
      </c>
      <c r="DD37" s="430"/>
      <c r="DE37" s="430"/>
      <c r="DF37" s="430"/>
      <c r="DG37" s="430"/>
      <c r="DH37" s="430"/>
      <c r="DI37" s="430"/>
      <c r="DJ37" s="430"/>
      <c r="DK37" s="430"/>
      <c r="DL37" s="430"/>
      <c r="DM37" s="430"/>
      <c r="DN37" s="430"/>
      <c r="DO37" s="430"/>
      <c r="DP37" s="430"/>
      <c r="DQ37" s="430"/>
      <c r="DR37" s="430"/>
      <c r="DS37" s="430"/>
      <c r="DT37" s="430"/>
      <c r="DU37" s="430"/>
      <c r="DV37" s="430"/>
      <c r="DW37" s="430"/>
      <c r="DX37" s="430"/>
      <c r="DY37" s="430"/>
      <c r="DZ37" s="430"/>
      <c r="EA37" s="430"/>
      <c r="EB37" s="430"/>
      <c r="EC37" s="430"/>
      <c r="ED37" s="430"/>
      <c r="EE37" s="430"/>
      <c r="EF37" s="430"/>
      <c r="EG37" s="430"/>
      <c r="EH37" s="430"/>
      <c r="EI37" s="430"/>
      <c r="EJ37" s="430"/>
      <c r="EK37" s="430"/>
      <c r="EL37" s="430"/>
      <c r="EM37" s="430"/>
      <c r="EN37" s="430"/>
      <c r="EO37" s="430"/>
      <c r="EP37" s="430"/>
      <c r="EQ37" s="430"/>
      <c r="ER37" s="430"/>
      <c r="ES37" s="430"/>
      <c r="ET37" s="430"/>
      <c r="EU37" s="430"/>
      <c r="EV37" s="430" t="str">
        <f>DC37</f>
        <v>1 км</v>
      </c>
      <c r="EW37" s="430"/>
      <c r="EX37" s="430"/>
      <c r="EY37" s="430"/>
      <c r="EZ37" s="430"/>
      <c r="FA37" s="430"/>
      <c r="FB37" s="430"/>
      <c r="FC37" s="430"/>
      <c r="FD37" s="430"/>
      <c r="FE37" s="430"/>
      <c r="FF37" s="430"/>
      <c r="FG37" s="439">
        <f>CA37</f>
        <v>3.4910310000000004</v>
      </c>
      <c r="FH37" s="430"/>
      <c r="FI37" s="430"/>
      <c r="FJ37" s="430"/>
      <c r="FK37" s="430"/>
      <c r="FL37" s="430"/>
      <c r="FM37" s="430"/>
      <c r="FN37" s="430"/>
      <c r="FO37" s="430"/>
      <c r="FP37" s="430"/>
      <c r="FQ37" s="430"/>
      <c r="FR37" s="430"/>
      <c r="FS37" s="430"/>
      <c r="FT37" s="430"/>
      <c r="FU37" s="430"/>
      <c r="FV37" s="430"/>
      <c r="FW37" s="430"/>
      <c r="FX37" s="430"/>
      <c r="FY37" s="430"/>
      <c r="FZ37" s="430"/>
      <c r="GA37" s="440"/>
      <c r="GB37" s="440"/>
      <c r="GC37" s="440"/>
      <c r="GD37" s="440"/>
      <c r="GE37" s="440"/>
      <c r="GF37" s="440"/>
      <c r="GG37" s="440"/>
      <c r="GH37" s="440"/>
      <c r="GI37" s="440"/>
      <c r="GJ37" s="440"/>
      <c r="GK37" s="440"/>
      <c r="GL37" s="430"/>
      <c r="GM37" s="430"/>
      <c r="GN37" s="430"/>
      <c r="GO37" s="430"/>
      <c r="GP37" s="430"/>
      <c r="GQ37" s="430"/>
      <c r="GR37" s="430"/>
      <c r="GS37" s="430"/>
      <c r="GT37" s="430"/>
      <c r="GU37" s="430"/>
      <c r="GV37" s="430"/>
      <c r="GW37" s="439">
        <f>FG37</f>
        <v>3.4910310000000004</v>
      </c>
      <c r="GX37" s="430"/>
      <c r="GY37" s="430"/>
      <c r="GZ37" s="430"/>
      <c r="HA37" s="430"/>
      <c r="HB37" s="430"/>
      <c r="HC37" s="430"/>
      <c r="HD37" s="430"/>
      <c r="HE37" s="430"/>
      <c r="HF37" s="430"/>
      <c r="HG37" s="430"/>
    </row>
    <row r="38" spans="1:215" s="7" customFormat="1" ht="34.5" customHeight="1">
      <c r="A38" s="446" t="s">
        <v>218</v>
      </c>
      <c r="B38" s="446"/>
      <c r="C38" s="446"/>
      <c r="D38" s="446"/>
      <c r="E38" s="446"/>
      <c r="F38" s="448" t="str">
        <f>'прил 1.2.(2018)'!F26:Z26</f>
        <v>Строительство ВЛЗ от ПС "БВС" ф.9 </v>
      </c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30" t="s">
        <v>239</v>
      </c>
      <c r="AG38" s="430"/>
      <c r="AH38" s="430"/>
      <c r="AI38" s="430"/>
      <c r="AJ38" s="430"/>
      <c r="AK38" s="430"/>
      <c r="AL38" s="430"/>
      <c r="AM38" s="430"/>
      <c r="AN38" s="430"/>
      <c r="AO38" s="430"/>
      <c r="AP38" s="430" t="str">
        <f>DY38</f>
        <v>2,9 км</v>
      </c>
      <c r="AQ38" s="430"/>
      <c r="AR38" s="430"/>
      <c r="AS38" s="430"/>
      <c r="AT38" s="430"/>
      <c r="AU38" s="430"/>
      <c r="AV38" s="430"/>
      <c r="AW38" s="430"/>
      <c r="AX38" s="430"/>
      <c r="AY38" s="430"/>
      <c r="AZ38" s="430"/>
      <c r="BA38" s="430"/>
      <c r="BB38" s="430"/>
      <c r="BC38" s="430"/>
      <c r="BD38" s="430"/>
      <c r="BE38" s="430"/>
      <c r="BF38" s="430"/>
      <c r="BG38" s="430">
        <v>2018</v>
      </c>
      <c r="BH38" s="430"/>
      <c r="BI38" s="430"/>
      <c r="BJ38" s="430"/>
      <c r="BK38" s="430"/>
      <c r="BL38" s="430"/>
      <c r="BM38" s="430"/>
      <c r="BN38" s="430"/>
      <c r="BO38" s="430"/>
      <c r="BP38" s="430"/>
      <c r="BQ38" s="430">
        <v>2018</v>
      </c>
      <c r="BR38" s="430"/>
      <c r="BS38" s="430"/>
      <c r="BT38" s="430"/>
      <c r="BU38" s="430"/>
      <c r="BV38" s="430"/>
      <c r="BW38" s="430"/>
      <c r="BX38" s="430"/>
      <c r="BY38" s="430"/>
      <c r="BZ38" s="430"/>
      <c r="CA38" s="439">
        <f>11.603454</f>
        <v>11.603454</v>
      </c>
      <c r="CB38" s="439"/>
      <c r="CC38" s="439"/>
      <c r="CD38" s="439"/>
      <c r="CE38" s="439"/>
      <c r="CF38" s="439"/>
      <c r="CG38" s="439"/>
      <c r="CH38" s="439"/>
      <c r="CI38" s="439"/>
      <c r="CJ38" s="439"/>
      <c r="CK38" s="439"/>
      <c r="CL38" s="439"/>
      <c r="CM38" s="439"/>
      <c r="CN38" s="439"/>
      <c r="CO38" s="430"/>
      <c r="CP38" s="430"/>
      <c r="CQ38" s="430"/>
      <c r="CR38" s="430"/>
      <c r="CS38" s="430"/>
      <c r="CT38" s="430"/>
      <c r="CU38" s="430"/>
      <c r="CV38" s="430"/>
      <c r="CW38" s="430"/>
      <c r="CX38" s="430"/>
      <c r="CY38" s="430"/>
      <c r="CZ38" s="430"/>
      <c r="DA38" s="430"/>
      <c r="DB38" s="430"/>
      <c r="DC38" s="430"/>
      <c r="DD38" s="430"/>
      <c r="DE38" s="430"/>
      <c r="DF38" s="430"/>
      <c r="DG38" s="430"/>
      <c r="DH38" s="430"/>
      <c r="DI38" s="430"/>
      <c r="DJ38" s="430"/>
      <c r="DK38" s="430"/>
      <c r="DL38" s="430"/>
      <c r="DM38" s="430"/>
      <c r="DN38" s="430"/>
      <c r="DO38" s="430"/>
      <c r="DP38" s="430"/>
      <c r="DQ38" s="430"/>
      <c r="DR38" s="430"/>
      <c r="DS38" s="430"/>
      <c r="DT38" s="430"/>
      <c r="DU38" s="430"/>
      <c r="DV38" s="430"/>
      <c r="DW38" s="430"/>
      <c r="DX38" s="430"/>
      <c r="DY38" s="430" t="s">
        <v>10</v>
      </c>
      <c r="DZ38" s="430"/>
      <c r="EA38" s="430"/>
      <c r="EB38" s="430"/>
      <c r="EC38" s="430"/>
      <c r="ED38" s="430"/>
      <c r="EE38" s="430"/>
      <c r="EF38" s="430"/>
      <c r="EG38" s="430"/>
      <c r="EH38" s="430"/>
      <c r="EI38" s="430"/>
      <c r="EJ38" s="430"/>
      <c r="EK38" s="430"/>
      <c r="EL38" s="430"/>
      <c r="EM38" s="430"/>
      <c r="EN38" s="430"/>
      <c r="EO38" s="430"/>
      <c r="EP38" s="430"/>
      <c r="EQ38" s="430"/>
      <c r="ER38" s="430"/>
      <c r="ES38" s="430"/>
      <c r="ET38" s="430"/>
      <c r="EU38" s="430"/>
      <c r="EV38" s="430" t="str">
        <f>DY38</f>
        <v>2,9 км</v>
      </c>
      <c r="EW38" s="430"/>
      <c r="EX38" s="430"/>
      <c r="EY38" s="430"/>
      <c r="EZ38" s="430"/>
      <c r="FA38" s="430"/>
      <c r="FB38" s="430"/>
      <c r="FC38" s="430"/>
      <c r="FD38" s="430"/>
      <c r="FE38" s="430"/>
      <c r="FF38" s="430"/>
      <c r="FG38" s="430"/>
      <c r="FH38" s="430"/>
      <c r="FI38" s="430"/>
      <c r="FJ38" s="430"/>
      <c r="FK38" s="430"/>
      <c r="FL38" s="430"/>
      <c r="FM38" s="430"/>
      <c r="FN38" s="430"/>
      <c r="FO38" s="430"/>
      <c r="FP38" s="430"/>
      <c r="FQ38" s="430"/>
      <c r="FR38" s="430"/>
      <c r="FS38" s="430"/>
      <c r="FT38" s="430"/>
      <c r="FU38" s="430"/>
      <c r="FV38" s="430"/>
      <c r="FW38" s="430"/>
      <c r="FX38" s="430"/>
      <c r="FY38" s="430"/>
      <c r="FZ38" s="430"/>
      <c r="GA38" s="441">
        <f>CA38</f>
        <v>11.603454</v>
      </c>
      <c r="GB38" s="440"/>
      <c r="GC38" s="440"/>
      <c r="GD38" s="440"/>
      <c r="GE38" s="440"/>
      <c r="GF38" s="440"/>
      <c r="GG38" s="440"/>
      <c r="GH38" s="440"/>
      <c r="GI38" s="440"/>
      <c r="GJ38" s="440"/>
      <c r="GK38" s="440"/>
      <c r="GL38" s="430"/>
      <c r="GM38" s="430"/>
      <c r="GN38" s="430"/>
      <c r="GO38" s="430"/>
      <c r="GP38" s="430"/>
      <c r="GQ38" s="430"/>
      <c r="GR38" s="430"/>
      <c r="GS38" s="430"/>
      <c r="GT38" s="430"/>
      <c r="GU38" s="430"/>
      <c r="GV38" s="430"/>
      <c r="GW38" s="439">
        <f>GA38</f>
        <v>11.603454</v>
      </c>
      <c r="GX38" s="430"/>
      <c r="GY38" s="430"/>
      <c r="GZ38" s="430"/>
      <c r="HA38" s="430"/>
      <c r="HB38" s="430"/>
      <c r="HC38" s="430"/>
      <c r="HD38" s="430"/>
      <c r="HE38" s="430"/>
      <c r="HF38" s="430"/>
      <c r="HG38" s="430"/>
    </row>
    <row r="39" spans="1:215" s="7" customFormat="1" ht="44.25" customHeight="1">
      <c r="A39" s="446" t="s">
        <v>244</v>
      </c>
      <c r="B39" s="446"/>
      <c r="C39" s="446"/>
      <c r="D39" s="446"/>
      <c r="E39" s="446"/>
      <c r="F39" s="448" t="str">
        <f>'прил 1.2.(2017)'!F26:Z26</f>
        <v>Строительство  ТП 10/0,4 кВ и ЛЭП-10/0,4 кВ    мкр.Забайкальский ( вблизи Тепличного комбината)</v>
      </c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30" t="s">
        <v>239</v>
      </c>
      <c r="AG39" s="430"/>
      <c r="AH39" s="430"/>
      <c r="AI39" s="430"/>
      <c r="AJ39" s="430"/>
      <c r="AK39" s="430"/>
      <c r="AL39" s="430"/>
      <c r="AM39" s="430"/>
      <c r="AN39" s="430"/>
      <c r="AO39" s="430"/>
      <c r="AP39" s="449" t="str">
        <f>EV39</f>
        <v>0,63 МВА/1,96 км</v>
      </c>
      <c r="AQ39" s="450"/>
      <c r="AR39" s="450"/>
      <c r="AS39" s="450"/>
      <c r="AT39" s="450"/>
      <c r="AU39" s="450"/>
      <c r="AV39" s="450"/>
      <c r="AW39" s="450"/>
      <c r="AX39" s="450"/>
      <c r="AY39" s="450"/>
      <c r="AZ39" s="450"/>
      <c r="BA39" s="450"/>
      <c r="BB39" s="450"/>
      <c r="BC39" s="450"/>
      <c r="BD39" s="450"/>
      <c r="BE39" s="450"/>
      <c r="BF39" s="451"/>
      <c r="BG39" s="430">
        <v>2017</v>
      </c>
      <c r="BH39" s="430"/>
      <c r="BI39" s="430"/>
      <c r="BJ39" s="430"/>
      <c r="BK39" s="430"/>
      <c r="BL39" s="430"/>
      <c r="BM39" s="430"/>
      <c r="BN39" s="430"/>
      <c r="BO39" s="430"/>
      <c r="BP39" s="430"/>
      <c r="BQ39" s="430">
        <v>2017</v>
      </c>
      <c r="BR39" s="430"/>
      <c r="BS39" s="430"/>
      <c r="BT39" s="430"/>
      <c r="BU39" s="430"/>
      <c r="BV39" s="430"/>
      <c r="BW39" s="430"/>
      <c r="BX39" s="430"/>
      <c r="BY39" s="430"/>
      <c r="BZ39" s="430"/>
      <c r="CA39" s="439">
        <v>3.194531</v>
      </c>
      <c r="CB39" s="439"/>
      <c r="CC39" s="439"/>
      <c r="CD39" s="439"/>
      <c r="CE39" s="439"/>
      <c r="CF39" s="439"/>
      <c r="CG39" s="439"/>
      <c r="CH39" s="439"/>
      <c r="CI39" s="439"/>
      <c r="CJ39" s="439"/>
      <c r="CK39" s="439"/>
      <c r="CL39" s="439"/>
      <c r="CM39" s="439"/>
      <c r="CN39" s="439"/>
      <c r="CO39" s="430"/>
      <c r="CP39" s="430"/>
      <c r="CQ39" s="430"/>
      <c r="CR39" s="430"/>
      <c r="CS39" s="430"/>
      <c r="CT39" s="430"/>
      <c r="CU39" s="430"/>
      <c r="CV39" s="430"/>
      <c r="CW39" s="430"/>
      <c r="CX39" s="430"/>
      <c r="CY39" s="430"/>
      <c r="CZ39" s="430"/>
      <c r="DA39" s="430"/>
      <c r="DB39" s="430"/>
      <c r="DC39" s="430"/>
      <c r="DD39" s="430"/>
      <c r="DE39" s="430"/>
      <c r="DF39" s="430"/>
      <c r="DG39" s="430"/>
      <c r="DH39" s="430"/>
      <c r="DI39" s="430"/>
      <c r="DJ39" s="430"/>
      <c r="DK39" s="430"/>
      <c r="DL39" s="430"/>
      <c r="DM39" s="430"/>
      <c r="DN39" s="449" t="str">
        <f>EV39</f>
        <v>0,63 МВА/1,96 км</v>
      </c>
      <c r="DO39" s="450"/>
      <c r="DP39" s="450"/>
      <c r="DQ39" s="450"/>
      <c r="DR39" s="450"/>
      <c r="DS39" s="450"/>
      <c r="DT39" s="450"/>
      <c r="DU39" s="450"/>
      <c r="DV39" s="450"/>
      <c r="DW39" s="450"/>
      <c r="DX39" s="451"/>
      <c r="DY39" s="430"/>
      <c r="DZ39" s="430"/>
      <c r="EA39" s="430"/>
      <c r="EB39" s="430"/>
      <c r="EC39" s="430"/>
      <c r="ED39" s="430"/>
      <c r="EE39" s="430"/>
      <c r="EF39" s="430"/>
      <c r="EG39" s="430"/>
      <c r="EH39" s="430"/>
      <c r="EI39" s="430"/>
      <c r="EJ39" s="430"/>
      <c r="EK39" s="430"/>
      <c r="EL39" s="430"/>
      <c r="EM39" s="430"/>
      <c r="EN39" s="430"/>
      <c r="EO39" s="430"/>
      <c r="EP39" s="430"/>
      <c r="EQ39" s="430"/>
      <c r="ER39" s="430"/>
      <c r="ES39" s="430"/>
      <c r="ET39" s="430"/>
      <c r="EU39" s="430"/>
      <c r="EV39" s="449" t="s">
        <v>17</v>
      </c>
      <c r="EW39" s="450"/>
      <c r="EX39" s="450"/>
      <c r="EY39" s="450"/>
      <c r="EZ39" s="450"/>
      <c r="FA39" s="450"/>
      <c r="FB39" s="450"/>
      <c r="FC39" s="450"/>
      <c r="FD39" s="450"/>
      <c r="FE39" s="450"/>
      <c r="FF39" s="451"/>
      <c r="FG39" s="430"/>
      <c r="FH39" s="430"/>
      <c r="FI39" s="430"/>
      <c r="FJ39" s="430"/>
      <c r="FK39" s="430"/>
      <c r="FL39" s="430"/>
      <c r="FM39" s="430"/>
      <c r="FN39" s="430"/>
      <c r="FO39" s="430"/>
      <c r="FP39" s="430"/>
      <c r="FQ39" s="439">
        <f>CA39</f>
        <v>3.194531</v>
      </c>
      <c r="FR39" s="430"/>
      <c r="FS39" s="430"/>
      <c r="FT39" s="430"/>
      <c r="FU39" s="430"/>
      <c r="FV39" s="430"/>
      <c r="FW39" s="430"/>
      <c r="FX39" s="430"/>
      <c r="FY39" s="430"/>
      <c r="FZ39" s="430"/>
      <c r="GA39" s="440"/>
      <c r="GB39" s="440"/>
      <c r="GC39" s="440"/>
      <c r="GD39" s="440"/>
      <c r="GE39" s="440"/>
      <c r="GF39" s="440"/>
      <c r="GG39" s="440"/>
      <c r="GH39" s="440"/>
      <c r="GI39" s="440"/>
      <c r="GJ39" s="440"/>
      <c r="GK39" s="440"/>
      <c r="GL39" s="430"/>
      <c r="GM39" s="430"/>
      <c r="GN39" s="430"/>
      <c r="GO39" s="430"/>
      <c r="GP39" s="430"/>
      <c r="GQ39" s="430"/>
      <c r="GR39" s="430"/>
      <c r="GS39" s="430"/>
      <c r="GT39" s="430"/>
      <c r="GU39" s="430"/>
      <c r="GV39" s="430"/>
      <c r="GW39" s="439">
        <f>FQ39</f>
        <v>3.194531</v>
      </c>
      <c r="GX39" s="430"/>
      <c r="GY39" s="430"/>
      <c r="GZ39" s="430"/>
      <c r="HA39" s="430"/>
      <c r="HB39" s="430"/>
      <c r="HC39" s="430"/>
      <c r="HD39" s="430"/>
      <c r="HE39" s="430"/>
      <c r="HF39" s="430"/>
      <c r="HG39" s="430"/>
    </row>
    <row r="40" spans="1:215" s="7" customFormat="1" ht="48.75" customHeight="1">
      <c r="A40" s="446" t="s">
        <v>219</v>
      </c>
      <c r="B40" s="446"/>
      <c r="C40" s="446"/>
      <c r="D40" s="446"/>
      <c r="E40" s="446"/>
      <c r="F40" s="448" t="str">
        <f>'прил 1.2.(2017)'!F27:Z27</f>
        <v>Строительство  ТП 10/0,4 кВ и ЛЭП-10/0,4 кВ   мкр Забайкальский ( Тарбагатайский район)</v>
      </c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  <c r="AA40" s="448"/>
      <c r="AB40" s="448"/>
      <c r="AC40" s="448"/>
      <c r="AD40" s="448"/>
      <c r="AE40" s="448"/>
      <c r="AF40" s="430" t="s">
        <v>239</v>
      </c>
      <c r="AG40" s="430"/>
      <c r="AH40" s="430"/>
      <c r="AI40" s="430"/>
      <c r="AJ40" s="430"/>
      <c r="AK40" s="430"/>
      <c r="AL40" s="430"/>
      <c r="AM40" s="430"/>
      <c r="AN40" s="430"/>
      <c r="AO40" s="430"/>
      <c r="AP40" s="449" t="str">
        <f>DN40</f>
        <v>0,63 МВА /3,9 км</v>
      </c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450"/>
      <c r="BC40" s="450"/>
      <c r="BD40" s="450"/>
      <c r="BE40" s="450"/>
      <c r="BF40" s="451"/>
      <c r="BG40" s="430">
        <v>2017</v>
      </c>
      <c r="BH40" s="430"/>
      <c r="BI40" s="430"/>
      <c r="BJ40" s="430"/>
      <c r="BK40" s="430"/>
      <c r="BL40" s="430"/>
      <c r="BM40" s="430"/>
      <c r="BN40" s="430"/>
      <c r="BO40" s="430"/>
      <c r="BP40" s="430"/>
      <c r="BQ40" s="430">
        <v>2017</v>
      </c>
      <c r="BR40" s="430"/>
      <c r="BS40" s="430"/>
      <c r="BT40" s="430"/>
      <c r="BU40" s="430"/>
      <c r="BV40" s="430"/>
      <c r="BW40" s="430"/>
      <c r="BX40" s="430"/>
      <c r="BY40" s="430"/>
      <c r="BZ40" s="430"/>
      <c r="CA40" s="439">
        <f>4.125974</f>
        <v>4.125974</v>
      </c>
      <c r="CB40" s="439"/>
      <c r="CC40" s="439"/>
      <c r="CD40" s="439"/>
      <c r="CE40" s="439"/>
      <c r="CF40" s="439"/>
      <c r="CG40" s="439"/>
      <c r="CH40" s="439"/>
      <c r="CI40" s="439"/>
      <c r="CJ40" s="439"/>
      <c r="CK40" s="439"/>
      <c r="CL40" s="439"/>
      <c r="CM40" s="439"/>
      <c r="CN40" s="439"/>
      <c r="CO40" s="430"/>
      <c r="CP40" s="430"/>
      <c r="CQ40" s="430"/>
      <c r="CR40" s="430"/>
      <c r="CS40" s="430"/>
      <c r="CT40" s="430"/>
      <c r="CU40" s="430"/>
      <c r="CV40" s="430"/>
      <c r="CW40" s="430"/>
      <c r="CX40" s="430"/>
      <c r="CY40" s="430"/>
      <c r="CZ40" s="430"/>
      <c r="DA40" s="430"/>
      <c r="DB40" s="430"/>
      <c r="DC40" s="430"/>
      <c r="DD40" s="430"/>
      <c r="DE40" s="430"/>
      <c r="DF40" s="430"/>
      <c r="DG40" s="430"/>
      <c r="DH40" s="430"/>
      <c r="DI40" s="430"/>
      <c r="DJ40" s="430"/>
      <c r="DK40" s="430"/>
      <c r="DL40" s="430"/>
      <c r="DM40" s="430"/>
      <c r="DN40" s="449" t="s">
        <v>15</v>
      </c>
      <c r="DO40" s="450"/>
      <c r="DP40" s="450"/>
      <c r="DQ40" s="450"/>
      <c r="DR40" s="450"/>
      <c r="DS40" s="450"/>
      <c r="DT40" s="450"/>
      <c r="DU40" s="450"/>
      <c r="DV40" s="450"/>
      <c r="DW40" s="450"/>
      <c r="DX40" s="451"/>
      <c r="DY40" s="430"/>
      <c r="DZ40" s="430"/>
      <c r="EA40" s="430"/>
      <c r="EB40" s="430"/>
      <c r="EC40" s="430"/>
      <c r="ED40" s="430"/>
      <c r="EE40" s="430"/>
      <c r="EF40" s="430"/>
      <c r="EG40" s="430"/>
      <c r="EH40" s="430"/>
      <c r="EI40" s="430"/>
      <c r="EJ40" s="430"/>
      <c r="EK40" s="430"/>
      <c r="EL40" s="430"/>
      <c r="EM40" s="430"/>
      <c r="EN40" s="430"/>
      <c r="EO40" s="430"/>
      <c r="EP40" s="430"/>
      <c r="EQ40" s="430"/>
      <c r="ER40" s="430"/>
      <c r="ES40" s="430"/>
      <c r="ET40" s="430"/>
      <c r="EU40" s="430"/>
      <c r="EV40" s="449" t="str">
        <f>DN40</f>
        <v>0,63 МВА /3,9 км</v>
      </c>
      <c r="EW40" s="450"/>
      <c r="EX40" s="450"/>
      <c r="EY40" s="450"/>
      <c r="EZ40" s="450"/>
      <c r="FA40" s="450"/>
      <c r="FB40" s="450"/>
      <c r="FC40" s="450"/>
      <c r="FD40" s="450"/>
      <c r="FE40" s="450"/>
      <c r="FF40" s="451"/>
      <c r="FG40" s="430"/>
      <c r="FH40" s="430"/>
      <c r="FI40" s="430"/>
      <c r="FJ40" s="430"/>
      <c r="FK40" s="430"/>
      <c r="FL40" s="430"/>
      <c r="FM40" s="430"/>
      <c r="FN40" s="430"/>
      <c r="FO40" s="430"/>
      <c r="FP40" s="430"/>
      <c r="FQ40" s="439">
        <f>CA40</f>
        <v>4.125974</v>
      </c>
      <c r="FR40" s="430"/>
      <c r="FS40" s="430"/>
      <c r="FT40" s="430"/>
      <c r="FU40" s="430"/>
      <c r="FV40" s="430"/>
      <c r="FW40" s="430"/>
      <c r="FX40" s="430"/>
      <c r="FY40" s="430"/>
      <c r="FZ40" s="430"/>
      <c r="GA40" s="440"/>
      <c r="GB40" s="440"/>
      <c r="GC40" s="440"/>
      <c r="GD40" s="440"/>
      <c r="GE40" s="440"/>
      <c r="GF40" s="440"/>
      <c r="GG40" s="440"/>
      <c r="GH40" s="440"/>
      <c r="GI40" s="440"/>
      <c r="GJ40" s="440"/>
      <c r="GK40" s="440"/>
      <c r="GL40" s="430"/>
      <c r="GM40" s="430"/>
      <c r="GN40" s="430"/>
      <c r="GO40" s="430"/>
      <c r="GP40" s="430"/>
      <c r="GQ40" s="430"/>
      <c r="GR40" s="430"/>
      <c r="GS40" s="430"/>
      <c r="GT40" s="430"/>
      <c r="GU40" s="430"/>
      <c r="GV40" s="430"/>
      <c r="GW40" s="439">
        <f>FQ40</f>
        <v>4.125974</v>
      </c>
      <c r="GX40" s="430"/>
      <c r="GY40" s="430"/>
      <c r="GZ40" s="430"/>
      <c r="HA40" s="430"/>
      <c r="HB40" s="430"/>
      <c r="HC40" s="430"/>
      <c r="HD40" s="430"/>
      <c r="HE40" s="430"/>
      <c r="HF40" s="430"/>
      <c r="HG40" s="430"/>
    </row>
    <row r="41" spans="1:215" s="7" customFormat="1" ht="43.5" customHeight="1">
      <c r="A41" s="434"/>
      <c r="B41" s="435"/>
      <c r="C41" s="435"/>
      <c r="D41" s="435"/>
      <c r="E41" s="436"/>
      <c r="F41" s="452" t="str">
        <f>'прил 1.2.(2017)'!F28:Z28</f>
        <v>Строительство ТП-10/0,4 кВ и ЛЭП-10/0,4 кВ  п.Новая Комушка</v>
      </c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4"/>
      <c r="AF41" s="427" t="s">
        <v>239</v>
      </c>
      <c r="AG41" s="428"/>
      <c r="AH41" s="428"/>
      <c r="AI41" s="428"/>
      <c r="AJ41" s="428"/>
      <c r="AK41" s="428"/>
      <c r="AL41" s="428"/>
      <c r="AM41" s="428"/>
      <c r="AN41" s="428"/>
      <c r="AO41" s="429"/>
      <c r="AP41" s="449" t="str">
        <f>DN41</f>
        <v>0,63 МВА/1,83 км</v>
      </c>
      <c r="AQ41" s="450"/>
      <c r="AR41" s="450"/>
      <c r="AS41" s="450"/>
      <c r="AT41" s="450"/>
      <c r="AU41" s="450"/>
      <c r="AV41" s="450"/>
      <c r="AW41" s="450"/>
      <c r="AX41" s="450"/>
      <c r="AY41" s="450"/>
      <c r="AZ41" s="450"/>
      <c r="BA41" s="450"/>
      <c r="BB41" s="450"/>
      <c r="BC41" s="451"/>
      <c r="BD41" s="169"/>
      <c r="BE41" s="169"/>
      <c r="BF41" s="169"/>
      <c r="BG41" s="427">
        <v>2017</v>
      </c>
      <c r="BH41" s="428"/>
      <c r="BI41" s="428"/>
      <c r="BJ41" s="428"/>
      <c r="BK41" s="428"/>
      <c r="BL41" s="428"/>
      <c r="BM41" s="428"/>
      <c r="BN41" s="428"/>
      <c r="BO41" s="428"/>
      <c r="BP41" s="429"/>
      <c r="BQ41" s="427">
        <v>2017</v>
      </c>
      <c r="BR41" s="428"/>
      <c r="BS41" s="428"/>
      <c r="BT41" s="428"/>
      <c r="BU41" s="428"/>
      <c r="BV41" s="428"/>
      <c r="BW41" s="428"/>
      <c r="BX41" s="428"/>
      <c r="BY41" s="428"/>
      <c r="BZ41" s="429"/>
      <c r="CA41" s="431">
        <f>FQ41</f>
        <v>2.638826</v>
      </c>
      <c r="CB41" s="432"/>
      <c r="CC41" s="432"/>
      <c r="CD41" s="432"/>
      <c r="CE41" s="432"/>
      <c r="CF41" s="432"/>
      <c r="CG41" s="432"/>
      <c r="CH41" s="432"/>
      <c r="CI41" s="432"/>
      <c r="CJ41" s="432"/>
      <c r="CK41" s="432"/>
      <c r="CL41" s="432"/>
      <c r="CM41" s="432"/>
      <c r="CN41" s="433"/>
      <c r="CO41" s="430"/>
      <c r="CP41" s="430"/>
      <c r="CQ41" s="430"/>
      <c r="CR41" s="430"/>
      <c r="CS41" s="430"/>
      <c r="CT41" s="430"/>
      <c r="CU41" s="430"/>
      <c r="CV41" s="430"/>
      <c r="CW41" s="430"/>
      <c r="CX41" s="430"/>
      <c r="CY41" s="430"/>
      <c r="CZ41" s="430"/>
      <c r="DA41" s="430"/>
      <c r="DB41" s="430"/>
      <c r="DC41" s="430"/>
      <c r="DD41" s="430"/>
      <c r="DE41" s="430"/>
      <c r="DF41" s="430"/>
      <c r="DG41" s="430"/>
      <c r="DH41" s="430"/>
      <c r="DI41" s="430"/>
      <c r="DJ41" s="430"/>
      <c r="DK41" s="430"/>
      <c r="DL41" s="430"/>
      <c r="DM41" s="430"/>
      <c r="DN41" s="449" t="s">
        <v>16</v>
      </c>
      <c r="DO41" s="450"/>
      <c r="DP41" s="450"/>
      <c r="DQ41" s="450"/>
      <c r="DR41" s="450"/>
      <c r="DS41" s="450"/>
      <c r="DT41" s="450"/>
      <c r="DU41" s="450"/>
      <c r="DV41" s="450"/>
      <c r="DW41" s="450"/>
      <c r="DX41" s="451"/>
      <c r="DY41" s="430"/>
      <c r="DZ41" s="430"/>
      <c r="EA41" s="430"/>
      <c r="EB41" s="430"/>
      <c r="EC41" s="430"/>
      <c r="ED41" s="430"/>
      <c r="EE41" s="430"/>
      <c r="EF41" s="430"/>
      <c r="EG41" s="430"/>
      <c r="EH41" s="430"/>
      <c r="EI41" s="430"/>
      <c r="EJ41" s="430"/>
      <c r="EK41" s="430"/>
      <c r="EL41" s="430"/>
      <c r="EM41" s="430"/>
      <c r="EN41" s="430"/>
      <c r="EO41" s="430"/>
      <c r="EP41" s="430"/>
      <c r="EQ41" s="430"/>
      <c r="ER41" s="430"/>
      <c r="ES41" s="430"/>
      <c r="ET41" s="430"/>
      <c r="EU41" s="430"/>
      <c r="EV41" s="449" t="str">
        <f>DN41</f>
        <v>0,63 МВА/1,83 км</v>
      </c>
      <c r="EW41" s="450"/>
      <c r="EX41" s="450"/>
      <c r="EY41" s="450"/>
      <c r="EZ41" s="450"/>
      <c r="FA41" s="450"/>
      <c r="FB41" s="450"/>
      <c r="FC41" s="450"/>
      <c r="FD41" s="450"/>
      <c r="FE41" s="450"/>
      <c r="FF41" s="451"/>
      <c r="FG41" s="430"/>
      <c r="FH41" s="430"/>
      <c r="FI41" s="430"/>
      <c r="FJ41" s="430"/>
      <c r="FK41" s="430"/>
      <c r="FL41" s="430"/>
      <c r="FM41" s="430"/>
      <c r="FN41" s="430"/>
      <c r="FO41" s="430"/>
      <c r="FP41" s="430"/>
      <c r="FQ41" s="431">
        <v>2.638826</v>
      </c>
      <c r="FR41" s="432"/>
      <c r="FS41" s="432"/>
      <c r="FT41" s="432"/>
      <c r="FU41" s="432"/>
      <c r="FV41" s="432"/>
      <c r="FW41" s="432"/>
      <c r="FX41" s="432"/>
      <c r="FY41" s="432"/>
      <c r="FZ41" s="433"/>
      <c r="GA41" s="440"/>
      <c r="GB41" s="440"/>
      <c r="GC41" s="440"/>
      <c r="GD41" s="440"/>
      <c r="GE41" s="440"/>
      <c r="GF41" s="440"/>
      <c r="GG41" s="440"/>
      <c r="GH41" s="440"/>
      <c r="GI41" s="440"/>
      <c r="GJ41" s="440"/>
      <c r="GK41" s="440"/>
      <c r="GL41" s="430"/>
      <c r="GM41" s="430"/>
      <c r="GN41" s="430"/>
      <c r="GO41" s="430"/>
      <c r="GP41" s="430"/>
      <c r="GQ41" s="430"/>
      <c r="GR41" s="430"/>
      <c r="GS41" s="430"/>
      <c r="GT41" s="430"/>
      <c r="GU41" s="430"/>
      <c r="GV41" s="430"/>
      <c r="GW41" s="431">
        <f>FQ41</f>
        <v>2.638826</v>
      </c>
      <c r="GX41" s="432"/>
      <c r="GY41" s="432"/>
      <c r="GZ41" s="432"/>
      <c r="HA41" s="432"/>
      <c r="HB41" s="432"/>
      <c r="HC41" s="432"/>
      <c r="HD41" s="432"/>
      <c r="HE41" s="432"/>
      <c r="HF41" s="432"/>
      <c r="HG41" s="433"/>
    </row>
    <row r="42" spans="1:215" s="7" customFormat="1" ht="48.75" customHeight="1">
      <c r="A42" s="446" t="s">
        <v>246</v>
      </c>
      <c r="B42" s="446"/>
      <c r="C42" s="446"/>
      <c r="D42" s="446"/>
      <c r="E42" s="446"/>
      <c r="F42" s="448" t="s">
        <v>134</v>
      </c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30" t="s">
        <v>239</v>
      </c>
      <c r="AG42" s="430"/>
      <c r="AH42" s="430"/>
      <c r="AI42" s="430"/>
      <c r="AJ42" s="430"/>
      <c r="AK42" s="430"/>
      <c r="AL42" s="430"/>
      <c r="AM42" s="430"/>
      <c r="AN42" s="430"/>
      <c r="AO42" s="430"/>
      <c r="AP42" s="430" t="str">
        <f>DN42</f>
        <v>1,066 км</v>
      </c>
      <c r="AQ42" s="430"/>
      <c r="AR42" s="430"/>
      <c r="AS42" s="430"/>
      <c r="AT42" s="430"/>
      <c r="AU42" s="430"/>
      <c r="AV42" s="430"/>
      <c r="AW42" s="430"/>
      <c r="AX42" s="430"/>
      <c r="AY42" s="430"/>
      <c r="AZ42" s="430"/>
      <c r="BA42" s="430"/>
      <c r="BB42" s="430"/>
      <c r="BC42" s="430"/>
      <c r="BD42" s="430"/>
      <c r="BE42" s="430"/>
      <c r="BF42" s="430"/>
      <c r="BG42" s="430">
        <v>2017</v>
      </c>
      <c r="BH42" s="430"/>
      <c r="BI42" s="430"/>
      <c r="BJ42" s="430"/>
      <c r="BK42" s="430"/>
      <c r="BL42" s="430"/>
      <c r="BM42" s="430"/>
      <c r="BN42" s="430"/>
      <c r="BO42" s="430"/>
      <c r="BP42" s="430"/>
      <c r="BQ42" s="430">
        <v>2017</v>
      </c>
      <c r="BR42" s="430"/>
      <c r="BS42" s="430"/>
      <c r="BT42" s="430"/>
      <c r="BU42" s="430"/>
      <c r="BV42" s="430"/>
      <c r="BW42" s="430"/>
      <c r="BX42" s="430"/>
      <c r="BY42" s="430"/>
      <c r="BZ42" s="430"/>
      <c r="CA42" s="439">
        <f>(0.98714136+0.55852648)/1.18</f>
        <v>1.3098880000000002</v>
      </c>
      <c r="CB42" s="439"/>
      <c r="CC42" s="439"/>
      <c r="CD42" s="439"/>
      <c r="CE42" s="439"/>
      <c r="CF42" s="439"/>
      <c r="CG42" s="439"/>
      <c r="CH42" s="439"/>
      <c r="CI42" s="439"/>
      <c r="CJ42" s="439"/>
      <c r="CK42" s="439"/>
      <c r="CL42" s="439"/>
      <c r="CM42" s="439"/>
      <c r="CN42" s="439"/>
      <c r="CO42" s="430"/>
      <c r="CP42" s="430"/>
      <c r="CQ42" s="430"/>
      <c r="CR42" s="430"/>
      <c r="CS42" s="430"/>
      <c r="CT42" s="430"/>
      <c r="CU42" s="430"/>
      <c r="CV42" s="430"/>
      <c r="CW42" s="430"/>
      <c r="CX42" s="430"/>
      <c r="CY42" s="430"/>
      <c r="CZ42" s="430"/>
      <c r="DA42" s="430"/>
      <c r="DB42" s="430"/>
      <c r="DC42" s="430"/>
      <c r="DD42" s="430"/>
      <c r="DE42" s="430"/>
      <c r="DF42" s="430"/>
      <c r="DG42" s="430"/>
      <c r="DH42" s="430"/>
      <c r="DI42" s="430"/>
      <c r="DJ42" s="430"/>
      <c r="DK42" s="430"/>
      <c r="DL42" s="430"/>
      <c r="DM42" s="430"/>
      <c r="DN42" s="430" t="s">
        <v>240</v>
      </c>
      <c r="DO42" s="430"/>
      <c r="DP42" s="430"/>
      <c r="DQ42" s="430"/>
      <c r="DR42" s="430"/>
      <c r="DS42" s="430"/>
      <c r="DT42" s="430"/>
      <c r="DU42" s="430"/>
      <c r="DV42" s="430"/>
      <c r="DW42" s="430"/>
      <c r="DX42" s="430"/>
      <c r="DY42" s="430"/>
      <c r="DZ42" s="430"/>
      <c r="EA42" s="430"/>
      <c r="EB42" s="430"/>
      <c r="EC42" s="430"/>
      <c r="ED42" s="430"/>
      <c r="EE42" s="430"/>
      <c r="EF42" s="430"/>
      <c r="EG42" s="430"/>
      <c r="EH42" s="430"/>
      <c r="EI42" s="430"/>
      <c r="EJ42" s="430"/>
      <c r="EK42" s="430"/>
      <c r="EL42" s="430"/>
      <c r="EM42" s="430"/>
      <c r="EN42" s="430"/>
      <c r="EO42" s="430"/>
      <c r="EP42" s="430"/>
      <c r="EQ42" s="430"/>
      <c r="ER42" s="430"/>
      <c r="ES42" s="430"/>
      <c r="ET42" s="430"/>
      <c r="EU42" s="430"/>
      <c r="EV42" s="430" t="str">
        <f>DN42</f>
        <v>1,066 км</v>
      </c>
      <c r="EW42" s="430"/>
      <c r="EX42" s="430"/>
      <c r="EY42" s="430"/>
      <c r="EZ42" s="430"/>
      <c r="FA42" s="430"/>
      <c r="FB42" s="430"/>
      <c r="FC42" s="430"/>
      <c r="FD42" s="430"/>
      <c r="FE42" s="430"/>
      <c r="FF42" s="430"/>
      <c r="FG42" s="430"/>
      <c r="FH42" s="430"/>
      <c r="FI42" s="430"/>
      <c r="FJ42" s="430"/>
      <c r="FK42" s="430"/>
      <c r="FL42" s="430"/>
      <c r="FM42" s="430"/>
      <c r="FN42" s="430"/>
      <c r="FO42" s="430"/>
      <c r="FP42" s="430"/>
      <c r="FQ42" s="439">
        <f>CA42</f>
        <v>1.3098880000000002</v>
      </c>
      <c r="FR42" s="430"/>
      <c r="FS42" s="430"/>
      <c r="FT42" s="430"/>
      <c r="FU42" s="430"/>
      <c r="FV42" s="430"/>
      <c r="FW42" s="430"/>
      <c r="FX42" s="430"/>
      <c r="FY42" s="430"/>
      <c r="FZ42" s="430"/>
      <c r="GA42" s="440"/>
      <c r="GB42" s="440"/>
      <c r="GC42" s="440"/>
      <c r="GD42" s="440"/>
      <c r="GE42" s="440"/>
      <c r="GF42" s="440"/>
      <c r="GG42" s="440"/>
      <c r="GH42" s="440"/>
      <c r="GI42" s="440"/>
      <c r="GJ42" s="440"/>
      <c r="GK42" s="440"/>
      <c r="GL42" s="430"/>
      <c r="GM42" s="430"/>
      <c r="GN42" s="430"/>
      <c r="GO42" s="430"/>
      <c r="GP42" s="430"/>
      <c r="GQ42" s="430"/>
      <c r="GR42" s="430"/>
      <c r="GS42" s="430"/>
      <c r="GT42" s="430"/>
      <c r="GU42" s="430"/>
      <c r="GV42" s="430"/>
      <c r="GW42" s="439">
        <f>FQ42</f>
        <v>1.3098880000000002</v>
      </c>
      <c r="GX42" s="430"/>
      <c r="GY42" s="430"/>
      <c r="GZ42" s="430"/>
      <c r="HA42" s="430"/>
      <c r="HB42" s="430"/>
      <c r="HC42" s="430"/>
      <c r="HD42" s="430"/>
      <c r="HE42" s="430"/>
      <c r="HF42" s="430"/>
      <c r="HG42" s="430"/>
    </row>
    <row r="43" spans="1:215" s="7" customFormat="1" ht="36.75" customHeight="1">
      <c r="A43" s="434" t="s">
        <v>247</v>
      </c>
      <c r="B43" s="435"/>
      <c r="C43" s="435"/>
      <c r="D43" s="435"/>
      <c r="E43" s="436"/>
      <c r="F43" s="452" t="s">
        <v>57</v>
      </c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4"/>
      <c r="AF43" s="427" t="s">
        <v>239</v>
      </c>
      <c r="AG43" s="428"/>
      <c r="AH43" s="428"/>
      <c r="AI43" s="428"/>
      <c r="AJ43" s="428"/>
      <c r="AK43" s="428"/>
      <c r="AL43" s="428"/>
      <c r="AM43" s="428"/>
      <c r="AN43" s="428"/>
      <c r="AO43" s="429"/>
      <c r="AP43" s="430" t="str">
        <f>EJ43</f>
        <v>0,630 км</v>
      </c>
      <c r="AQ43" s="430"/>
      <c r="AR43" s="430"/>
      <c r="AS43" s="430"/>
      <c r="AT43" s="430"/>
      <c r="AU43" s="430"/>
      <c r="AV43" s="430"/>
      <c r="AW43" s="430"/>
      <c r="AX43" s="430"/>
      <c r="AY43" s="430"/>
      <c r="AZ43" s="430"/>
      <c r="BA43" s="430"/>
      <c r="BB43" s="430"/>
      <c r="BC43" s="430"/>
      <c r="BD43" s="430"/>
      <c r="BE43" s="430"/>
      <c r="BF43" s="430"/>
      <c r="BG43" s="427">
        <v>2019</v>
      </c>
      <c r="BH43" s="428"/>
      <c r="BI43" s="428"/>
      <c r="BJ43" s="428"/>
      <c r="BK43" s="428"/>
      <c r="BL43" s="428"/>
      <c r="BM43" s="428"/>
      <c r="BN43" s="428"/>
      <c r="BO43" s="428"/>
      <c r="BP43" s="429"/>
      <c r="BQ43" s="427">
        <v>2019</v>
      </c>
      <c r="BR43" s="428"/>
      <c r="BS43" s="428"/>
      <c r="BT43" s="428"/>
      <c r="BU43" s="428"/>
      <c r="BV43" s="428"/>
      <c r="BW43" s="428"/>
      <c r="BX43" s="428"/>
      <c r="BY43" s="428"/>
      <c r="BZ43" s="429"/>
      <c r="CA43" s="431">
        <v>1.475347</v>
      </c>
      <c r="CB43" s="432"/>
      <c r="CC43" s="432"/>
      <c r="CD43" s="432"/>
      <c r="CE43" s="432"/>
      <c r="CF43" s="432"/>
      <c r="CG43" s="432"/>
      <c r="CH43" s="432"/>
      <c r="CI43" s="432"/>
      <c r="CJ43" s="432"/>
      <c r="CK43" s="432"/>
      <c r="CL43" s="432"/>
      <c r="CM43" s="432"/>
      <c r="CN43" s="433"/>
      <c r="CO43" s="430"/>
      <c r="CP43" s="430"/>
      <c r="CQ43" s="430"/>
      <c r="CR43" s="430"/>
      <c r="CS43" s="430"/>
      <c r="CT43" s="430"/>
      <c r="CU43" s="430"/>
      <c r="CV43" s="430"/>
      <c r="CW43" s="430"/>
      <c r="CX43" s="430"/>
      <c r="CY43" s="430"/>
      <c r="CZ43" s="430"/>
      <c r="DA43" s="430"/>
      <c r="DB43" s="430"/>
      <c r="DC43" s="430"/>
      <c r="DD43" s="430"/>
      <c r="DE43" s="430"/>
      <c r="DF43" s="430"/>
      <c r="DG43" s="430"/>
      <c r="DH43" s="430"/>
      <c r="DI43" s="430"/>
      <c r="DJ43" s="430"/>
      <c r="DK43" s="430"/>
      <c r="DL43" s="430"/>
      <c r="DM43" s="430"/>
      <c r="DN43" s="427"/>
      <c r="DO43" s="428"/>
      <c r="DP43" s="428"/>
      <c r="DQ43" s="428"/>
      <c r="DR43" s="428"/>
      <c r="DS43" s="428"/>
      <c r="DT43" s="428"/>
      <c r="DU43" s="428"/>
      <c r="DV43" s="428"/>
      <c r="DW43" s="428"/>
      <c r="DX43" s="429"/>
      <c r="DY43" s="427"/>
      <c r="DZ43" s="428"/>
      <c r="EA43" s="428"/>
      <c r="EB43" s="428"/>
      <c r="EC43" s="428"/>
      <c r="ED43" s="428"/>
      <c r="EE43" s="428"/>
      <c r="EF43" s="428"/>
      <c r="EG43" s="428"/>
      <c r="EH43" s="428"/>
      <c r="EI43" s="429"/>
      <c r="EJ43" s="430" t="s">
        <v>58</v>
      </c>
      <c r="EK43" s="430"/>
      <c r="EL43" s="430"/>
      <c r="EM43" s="430"/>
      <c r="EN43" s="430"/>
      <c r="EO43" s="430"/>
      <c r="EP43" s="430"/>
      <c r="EQ43" s="430"/>
      <c r="ER43" s="430"/>
      <c r="ES43" s="430"/>
      <c r="ET43" s="430"/>
      <c r="EU43" s="430"/>
      <c r="EV43" s="427" t="str">
        <f>EJ43</f>
        <v>0,630 км</v>
      </c>
      <c r="EW43" s="428"/>
      <c r="EX43" s="428"/>
      <c r="EY43" s="428"/>
      <c r="EZ43" s="428"/>
      <c r="FA43" s="428"/>
      <c r="FB43" s="428"/>
      <c r="FC43" s="428"/>
      <c r="FD43" s="428"/>
      <c r="FE43" s="428"/>
      <c r="FF43" s="429"/>
      <c r="FG43" s="430"/>
      <c r="FH43" s="430"/>
      <c r="FI43" s="430"/>
      <c r="FJ43" s="430"/>
      <c r="FK43" s="430"/>
      <c r="FL43" s="430"/>
      <c r="FM43" s="430"/>
      <c r="FN43" s="430"/>
      <c r="FO43" s="430"/>
      <c r="FP43" s="430"/>
      <c r="FQ43" s="430"/>
      <c r="FR43" s="430"/>
      <c r="FS43" s="430"/>
      <c r="FT43" s="430"/>
      <c r="FU43" s="430"/>
      <c r="FV43" s="430"/>
      <c r="FW43" s="430"/>
      <c r="FX43" s="430"/>
      <c r="FY43" s="430"/>
      <c r="FZ43" s="430"/>
      <c r="GA43" s="509"/>
      <c r="GB43" s="510"/>
      <c r="GC43" s="510"/>
      <c r="GD43" s="510"/>
      <c r="GE43" s="510"/>
      <c r="GF43" s="510"/>
      <c r="GG43" s="510"/>
      <c r="GH43" s="510"/>
      <c r="GI43" s="510"/>
      <c r="GJ43" s="510"/>
      <c r="GK43" s="511"/>
      <c r="GL43" s="431">
        <v>1.475347</v>
      </c>
      <c r="GM43" s="432"/>
      <c r="GN43" s="432"/>
      <c r="GO43" s="432"/>
      <c r="GP43" s="432"/>
      <c r="GQ43" s="432"/>
      <c r="GR43" s="432"/>
      <c r="GS43" s="432"/>
      <c r="GT43" s="432"/>
      <c r="GU43" s="432"/>
      <c r="GV43" s="433"/>
      <c r="GW43" s="431">
        <f>GL43</f>
        <v>1.475347</v>
      </c>
      <c r="GX43" s="432"/>
      <c r="GY43" s="432"/>
      <c r="GZ43" s="432"/>
      <c r="HA43" s="432"/>
      <c r="HB43" s="432"/>
      <c r="HC43" s="432"/>
      <c r="HD43" s="432"/>
      <c r="HE43" s="432"/>
      <c r="HF43" s="432"/>
      <c r="HG43" s="433"/>
    </row>
    <row r="44" spans="1:215" s="7" customFormat="1" ht="21" customHeight="1">
      <c r="A44" s="434" t="s">
        <v>248</v>
      </c>
      <c r="B44" s="435"/>
      <c r="C44" s="435"/>
      <c r="D44" s="435"/>
      <c r="E44" s="436"/>
      <c r="F44" s="452" t="s">
        <v>59</v>
      </c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4"/>
      <c r="AF44" s="427" t="s">
        <v>239</v>
      </c>
      <c r="AG44" s="428"/>
      <c r="AH44" s="428"/>
      <c r="AI44" s="428"/>
      <c r="AJ44" s="428"/>
      <c r="AK44" s="428"/>
      <c r="AL44" s="428"/>
      <c r="AM44" s="428"/>
      <c r="AN44" s="428"/>
      <c r="AO44" s="429"/>
      <c r="AP44" s="430" t="str">
        <f>EJ44</f>
        <v>0,500 км</v>
      </c>
      <c r="AQ44" s="430"/>
      <c r="AR44" s="430"/>
      <c r="AS44" s="430"/>
      <c r="AT44" s="430"/>
      <c r="AU44" s="430"/>
      <c r="AV44" s="430"/>
      <c r="AW44" s="430"/>
      <c r="AX44" s="430"/>
      <c r="AY44" s="430"/>
      <c r="AZ44" s="430"/>
      <c r="BA44" s="430"/>
      <c r="BB44" s="430"/>
      <c r="BC44" s="430"/>
      <c r="BD44" s="430"/>
      <c r="BE44" s="430"/>
      <c r="BF44" s="430"/>
      <c r="BG44" s="427">
        <v>2019</v>
      </c>
      <c r="BH44" s="428"/>
      <c r="BI44" s="428"/>
      <c r="BJ44" s="428"/>
      <c r="BK44" s="428"/>
      <c r="BL44" s="428"/>
      <c r="BM44" s="428"/>
      <c r="BN44" s="428"/>
      <c r="BO44" s="428"/>
      <c r="BP44" s="429"/>
      <c r="BQ44" s="427">
        <v>2019</v>
      </c>
      <c r="BR44" s="428"/>
      <c r="BS44" s="428"/>
      <c r="BT44" s="428"/>
      <c r="BU44" s="428"/>
      <c r="BV44" s="428"/>
      <c r="BW44" s="428"/>
      <c r="BX44" s="428"/>
      <c r="BY44" s="428"/>
      <c r="BZ44" s="429"/>
      <c r="CA44" s="431">
        <v>1.732882</v>
      </c>
      <c r="CB44" s="432"/>
      <c r="CC44" s="432"/>
      <c r="CD44" s="432"/>
      <c r="CE44" s="432"/>
      <c r="CF44" s="432"/>
      <c r="CG44" s="432"/>
      <c r="CH44" s="432"/>
      <c r="CI44" s="432"/>
      <c r="CJ44" s="432"/>
      <c r="CK44" s="432"/>
      <c r="CL44" s="432"/>
      <c r="CM44" s="432"/>
      <c r="CN44" s="433"/>
      <c r="CO44" s="430"/>
      <c r="CP44" s="430"/>
      <c r="CQ44" s="430"/>
      <c r="CR44" s="430"/>
      <c r="CS44" s="430"/>
      <c r="CT44" s="430"/>
      <c r="CU44" s="430"/>
      <c r="CV44" s="430"/>
      <c r="CW44" s="430"/>
      <c r="CX44" s="430"/>
      <c r="CY44" s="430"/>
      <c r="CZ44" s="430"/>
      <c r="DA44" s="430"/>
      <c r="DB44" s="430"/>
      <c r="DC44" s="430"/>
      <c r="DD44" s="430"/>
      <c r="DE44" s="430"/>
      <c r="DF44" s="430"/>
      <c r="DG44" s="430"/>
      <c r="DH44" s="430"/>
      <c r="DI44" s="430"/>
      <c r="DJ44" s="430"/>
      <c r="DK44" s="430"/>
      <c r="DL44" s="430"/>
      <c r="DM44" s="430"/>
      <c r="DN44" s="427"/>
      <c r="DO44" s="428"/>
      <c r="DP44" s="428"/>
      <c r="DQ44" s="428"/>
      <c r="DR44" s="428"/>
      <c r="DS44" s="428"/>
      <c r="DT44" s="428"/>
      <c r="DU44" s="428"/>
      <c r="DV44" s="428"/>
      <c r="DW44" s="428"/>
      <c r="DX44" s="429"/>
      <c r="DY44" s="427"/>
      <c r="DZ44" s="428"/>
      <c r="EA44" s="428"/>
      <c r="EB44" s="428"/>
      <c r="EC44" s="428"/>
      <c r="ED44" s="428"/>
      <c r="EE44" s="428"/>
      <c r="EF44" s="428"/>
      <c r="EG44" s="428"/>
      <c r="EH44" s="428"/>
      <c r="EI44" s="429"/>
      <c r="EJ44" s="430" t="s">
        <v>60</v>
      </c>
      <c r="EK44" s="430"/>
      <c r="EL44" s="430"/>
      <c r="EM44" s="430"/>
      <c r="EN44" s="430"/>
      <c r="EO44" s="430"/>
      <c r="EP44" s="430"/>
      <c r="EQ44" s="430"/>
      <c r="ER44" s="430"/>
      <c r="ES44" s="430"/>
      <c r="ET44" s="430"/>
      <c r="EU44" s="430"/>
      <c r="EV44" s="427" t="str">
        <f>EJ44</f>
        <v>0,500 км</v>
      </c>
      <c r="EW44" s="428"/>
      <c r="EX44" s="428"/>
      <c r="EY44" s="428"/>
      <c r="EZ44" s="428"/>
      <c r="FA44" s="428"/>
      <c r="FB44" s="428"/>
      <c r="FC44" s="428"/>
      <c r="FD44" s="428"/>
      <c r="FE44" s="428"/>
      <c r="FF44" s="429"/>
      <c r="FG44" s="430"/>
      <c r="FH44" s="430"/>
      <c r="FI44" s="430"/>
      <c r="FJ44" s="430"/>
      <c r="FK44" s="430"/>
      <c r="FL44" s="430"/>
      <c r="FM44" s="430"/>
      <c r="FN44" s="430"/>
      <c r="FO44" s="430"/>
      <c r="FP44" s="430"/>
      <c r="FQ44" s="430"/>
      <c r="FR44" s="430"/>
      <c r="FS44" s="430"/>
      <c r="FT44" s="430"/>
      <c r="FU44" s="430"/>
      <c r="FV44" s="430"/>
      <c r="FW44" s="430"/>
      <c r="FX44" s="430"/>
      <c r="FY44" s="430"/>
      <c r="FZ44" s="430"/>
      <c r="GA44" s="509"/>
      <c r="GB44" s="510"/>
      <c r="GC44" s="510"/>
      <c r="GD44" s="510"/>
      <c r="GE44" s="510"/>
      <c r="GF44" s="510"/>
      <c r="GG44" s="510"/>
      <c r="GH44" s="510"/>
      <c r="GI44" s="510"/>
      <c r="GJ44" s="510"/>
      <c r="GK44" s="511"/>
      <c r="GL44" s="431">
        <f>CA44</f>
        <v>1.732882</v>
      </c>
      <c r="GM44" s="428"/>
      <c r="GN44" s="428"/>
      <c r="GO44" s="428"/>
      <c r="GP44" s="428"/>
      <c r="GQ44" s="428"/>
      <c r="GR44" s="428"/>
      <c r="GS44" s="428"/>
      <c r="GT44" s="428"/>
      <c r="GU44" s="428"/>
      <c r="GV44" s="429"/>
      <c r="GW44" s="431">
        <f>GL44</f>
        <v>1.732882</v>
      </c>
      <c r="GX44" s="432"/>
      <c r="GY44" s="432"/>
      <c r="GZ44" s="432"/>
      <c r="HA44" s="432"/>
      <c r="HB44" s="432"/>
      <c r="HC44" s="432"/>
      <c r="HD44" s="432"/>
      <c r="HE44" s="432"/>
      <c r="HF44" s="432"/>
      <c r="HG44" s="433"/>
    </row>
    <row r="45" spans="1:215" s="7" customFormat="1" ht="67.5" customHeight="1">
      <c r="A45" s="446" t="s">
        <v>249</v>
      </c>
      <c r="B45" s="446"/>
      <c r="C45" s="446"/>
      <c r="D45" s="446"/>
      <c r="E45" s="446"/>
      <c r="F45" s="448" t="s">
        <v>243</v>
      </c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30" t="s">
        <v>239</v>
      </c>
      <c r="AG45" s="430"/>
      <c r="AH45" s="430"/>
      <c r="AI45" s="430"/>
      <c r="AJ45" s="430"/>
      <c r="AK45" s="430"/>
      <c r="AL45" s="430"/>
      <c r="AM45" s="430"/>
      <c r="AN45" s="430"/>
      <c r="AO45" s="430"/>
      <c r="AP45" s="430" t="str">
        <f>EV45</f>
        <v>38 км</v>
      </c>
      <c r="AQ45" s="430"/>
      <c r="AR45" s="430"/>
      <c r="AS45" s="430"/>
      <c r="AT45" s="430"/>
      <c r="AU45" s="430"/>
      <c r="AV45" s="430"/>
      <c r="AW45" s="430"/>
      <c r="AX45" s="430"/>
      <c r="AY45" s="430"/>
      <c r="AZ45" s="430"/>
      <c r="BA45" s="430"/>
      <c r="BB45" s="430"/>
      <c r="BC45" s="430"/>
      <c r="BD45" s="430"/>
      <c r="BE45" s="430"/>
      <c r="BF45" s="430"/>
      <c r="BG45" s="430">
        <v>2016</v>
      </c>
      <c r="BH45" s="430"/>
      <c r="BI45" s="430"/>
      <c r="BJ45" s="430"/>
      <c r="BK45" s="430"/>
      <c r="BL45" s="430"/>
      <c r="BM45" s="430"/>
      <c r="BN45" s="430"/>
      <c r="BO45" s="430"/>
      <c r="BP45" s="430"/>
      <c r="BQ45" s="430">
        <v>2019</v>
      </c>
      <c r="BR45" s="430"/>
      <c r="BS45" s="430"/>
      <c r="BT45" s="430"/>
      <c r="BU45" s="430"/>
      <c r="BV45" s="430"/>
      <c r="BW45" s="430"/>
      <c r="BX45" s="430"/>
      <c r="BY45" s="430"/>
      <c r="BZ45" s="430"/>
      <c r="CA45" s="439">
        <v>56.565</v>
      </c>
      <c r="CB45" s="439"/>
      <c r="CC45" s="439"/>
      <c r="CD45" s="439"/>
      <c r="CE45" s="439"/>
      <c r="CF45" s="439"/>
      <c r="CG45" s="439"/>
      <c r="CH45" s="439"/>
      <c r="CI45" s="439"/>
      <c r="CJ45" s="439"/>
      <c r="CK45" s="439"/>
      <c r="CL45" s="439"/>
      <c r="CM45" s="439"/>
      <c r="CN45" s="439"/>
      <c r="CO45" s="430"/>
      <c r="CP45" s="430"/>
      <c r="CQ45" s="430"/>
      <c r="CR45" s="430"/>
      <c r="CS45" s="430"/>
      <c r="CT45" s="430"/>
      <c r="CU45" s="430"/>
      <c r="CV45" s="430"/>
      <c r="CW45" s="430"/>
      <c r="CX45" s="430"/>
      <c r="CY45" s="430"/>
      <c r="CZ45" s="430"/>
      <c r="DA45" s="430"/>
      <c r="DB45" s="430"/>
      <c r="DC45" s="430" t="s">
        <v>616</v>
      </c>
      <c r="DD45" s="430"/>
      <c r="DE45" s="430"/>
      <c r="DF45" s="430"/>
      <c r="DG45" s="430"/>
      <c r="DH45" s="430"/>
      <c r="DI45" s="430"/>
      <c r="DJ45" s="430"/>
      <c r="DK45" s="430"/>
      <c r="DL45" s="430"/>
      <c r="DM45" s="430"/>
      <c r="DN45" s="430" t="s">
        <v>616</v>
      </c>
      <c r="DO45" s="430"/>
      <c r="DP45" s="430"/>
      <c r="DQ45" s="430"/>
      <c r="DR45" s="430"/>
      <c r="DS45" s="430"/>
      <c r="DT45" s="430"/>
      <c r="DU45" s="430"/>
      <c r="DV45" s="430"/>
      <c r="DW45" s="430"/>
      <c r="DX45" s="430"/>
      <c r="DY45" s="430" t="s">
        <v>616</v>
      </c>
      <c r="DZ45" s="430"/>
      <c r="EA45" s="430"/>
      <c r="EB45" s="430"/>
      <c r="EC45" s="430"/>
      <c r="ED45" s="430"/>
      <c r="EE45" s="430"/>
      <c r="EF45" s="430"/>
      <c r="EG45" s="430"/>
      <c r="EH45" s="430"/>
      <c r="EI45" s="430"/>
      <c r="EJ45" s="430" t="s">
        <v>617</v>
      </c>
      <c r="EK45" s="430"/>
      <c r="EL45" s="430"/>
      <c r="EM45" s="430"/>
      <c r="EN45" s="430"/>
      <c r="EO45" s="430"/>
      <c r="EP45" s="430"/>
      <c r="EQ45" s="430"/>
      <c r="ER45" s="430"/>
      <c r="ES45" s="430"/>
      <c r="ET45" s="430"/>
      <c r="EU45" s="430"/>
      <c r="EV45" s="430" t="s">
        <v>620</v>
      </c>
      <c r="EW45" s="430"/>
      <c r="EX45" s="430"/>
      <c r="EY45" s="430"/>
      <c r="EZ45" s="430"/>
      <c r="FA45" s="430"/>
      <c r="FB45" s="430"/>
      <c r="FC45" s="430"/>
      <c r="FD45" s="430"/>
      <c r="FE45" s="430"/>
      <c r="FF45" s="430"/>
      <c r="FG45" s="439">
        <f>13.914</f>
        <v>13.914</v>
      </c>
      <c r="FH45" s="439"/>
      <c r="FI45" s="439"/>
      <c r="FJ45" s="439"/>
      <c r="FK45" s="439"/>
      <c r="FL45" s="439"/>
      <c r="FM45" s="439"/>
      <c r="FN45" s="439"/>
      <c r="FO45" s="439"/>
      <c r="FP45" s="439"/>
      <c r="FQ45" s="439">
        <f>14.603</f>
        <v>14.603</v>
      </c>
      <c r="FR45" s="439"/>
      <c r="FS45" s="439"/>
      <c r="FT45" s="439"/>
      <c r="FU45" s="439"/>
      <c r="FV45" s="439"/>
      <c r="FW45" s="439"/>
      <c r="FX45" s="439"/>
      <c r="FY45" s="439"/>
      <c r="FZ45" s="439"/>
      <c r="GA45" s="441">
        <v>14.134</v>
      </c>
      <c r="GB45" s="441"/>
      <c r="GC45" s="441"/>
      <c r="GD45" s="441"/>
      <c r="GE45" s="441"/>
      <c r="GF45" s="441"/>
      <c r="GG45" s="441"/>
      <c r="GH45" s="441"/>
      <c r="GI45" s="441"/>
      <c r="GJ45" s="441"/>
      <c r="GK45" s="441"/>
      <c r="GL45" s="439">
        <f>13.914</f>
        <v>13.914</v>
      </c>
      <c r="GM45" s="439"/>
      <c r="GN45" s="439"/>
      <c r="GO45" s="439"/>
      <c r="GP45" s="439"/>
      <c r="GQ45" s="439"/>
      <c r="GR45" s="439"/>
      <c r="GS45" s="439"/>
      <c r="GT45" s="439"/>
      <c r="GU45" s="439"/>
      <c r="GV45" s="439"/>
      <c r="GW45" s="439">
        <f>FG45+FQ45+GA45+GL45</f>
        <v>56.565</v>
      </c>
      <c r="GX45" s="430"/>
      <c r="GY45" s="430"/>
      <c r="GZ45" s="430"/>
      <c r="HA45" s="430"/>
      <c r="HB45" s="430"/>
      <c r="HC45" s="430"/>
      <c r="HD45" s="430"/>
      <c r="HE45" s="430"/>
      <c r="HF45" s="430"/>
      <c r="HG45" s="430"/>
    </row>
    <row r="46" spans="1:215" s="7" customFormat="1" ht="45" customHeight="1">
      <c r="A46" s="434" t="s">
        <v>250</v>
      </c>
      <c r="B46" s="435"/>
      <c r="C46" s="435"/>
      <c r="D46" s="435"/>
      <c r="E46" s="436"/>
      <c r="F46" s="452" t="s">
        <v>122</v>
      </c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4"/>
      <c r="AF46" s="497"/>
      <c r="AG46" s="497"/>
      <c r="AH46" s="497"/>
      <c r="AI46" s="497"/>
      <c r="AJ46" s="497"/>
      <c r="AK46" s="497"/>
      <c r="AL46" s="497"/>
      <c r="AM46" s="497"/>
      <c r="AN46" s="497"/>
      <c r="AO46" s="497"/>
      <c r="AP46" s="497"/>
      <c r="AQ46" s="497"/>
      <c r="AR46" s="497"/>
      <c r="AS46" s="497"/>
      <c r="AT46" s="497"/>
      <c r="AU46" s="497"/>
      <c r="AV46" s="497"/>
      <c r="AW46" s="497"/>
      <c r="AX46" s="497"/>
      <c r="AY46" s="497"/>
      <c r="AZ46" s="497"/>
      <c r="BA46" s="497"/>
      <c r="BB46" s="497"/>
      <c r="BC46" s="497"/>
      <c r="BD46" s="497"/>
      <c r="BE46" s="497"/>
      <c r="BF46" s="497"/>
      <c r="BG46" s="430">
        <v>2016</v>
      </c>
      <c r="BH46" s="430"/>
      <c r="BI46" s="430"/>
      <c r="BJ46" s="430"/>
      <c r="BK46" s="430"/>
      <c r="BL46" s="430"/>
      <c r="BM46" s="430"/>
      <c r="BN46" s="430"/>
      <c r="BO46" s="430"/>
      <c r="BP46" s="430"/>
      <c r="BQ46" s="430">
        <v>2019</v>
      </c>
      <c r="BR46" s="430"/>
      <c r="BS46" s="430"/>
      <c r="BT46" s="430"/>
      <c r="BU46" s="430"/>
      <c r="BV46" s="430"/>
      <c r="BW46" s="430"/>
      <c r="BX46" s="430"/>
      <c r="BY46" s="430"/>
      <c r="BZ46" s="430"/>
      <c r="CA46" s="439">
        <f>FG46+FQ46+GA46+GL46</f>
        <v>4.6498</v>
      </c>
      <c r="CB46" s="439"/>
      <c r="CC46" s="439"/>
      <c r="CD46" s="439"/>
      <c r="CE46" s="439"/>
      <c r="CF46" s="439"/>
      <c r="CG46" s="439"/>
      <c r="CH46" s="439"/>
      <c r="CI46" s="439"/>
      <c r="CJ46" s="439"/>
      <c r="CK46" s="439"/>
      <c r="CL46" s="439"/>
      <c r="CM46" s="439"/>
      <c r="CN46" s="439"/>
      <c r="CO46" s="497"/>
      <c r="CP46" s="497"/>
      <c r="CQ46" s="497"/>
      <c r="CR46" s="497"/>
      <c r="CS46" s="497"/>
      <c r="CT46" s="497"/>
      <c r="CU46" s="497"/>
      <c r="CV46" s="497"/>
      <c r="CW46" s="497"/>
      <c r="CX46" s="497"/>
      <c r="CY46" s="497"/>
      <c r="CZ46" s="497"/>
      <c r="DA46" s="497"/>
      <c r="DB46" s="497"/>
      <c r="DC46" s="497"/>
      <c r="DD46" s="497"/>
      <c r="DE46" s="497"/>
      <c r="DF46" s="497"/>
      <c r="DG46" s="497"/>
      <c r="DH46" s="497"/>
      <c r="DI46" s="497"/>
      <c r="DJ46" s="497"/>
      <c r="DK46" s="497"/>
      <c r="DL46" s="497"/>
      <c r="DM46" s="497"/>
      <c r="DN46" s="497"/>
      <c r="DO46" s="497"/>
      <c r="DP46" s="497"/>
      <c r="DQ46" s="497"/>
      <c r="DR46" s="497"/>
      <c r="DS46" s="497"/>
      <c r="DT46" s="497"/>
      <c r="DU46" s="497"/>
      <c r="DV46" s="497"/>
      <c r="DW46" s="497"/>
      <c r="DX46" s="497"/>
      <c r="DY46" s="430"/>
      <c r="DZ46" s="430"/>
      <c r="EA46" s="430"/>
      <c r="EB46" s="430"/>
      <c r="EC46" s="430"/>
      <c r="ED46" s="430"/>
      <c r="EE46" s="430"/>
      <c r="EF46" s="430"/>
      <c r="EG46" s="430"/>
      <c r="EH46" s="430"/>
      <c r="EI46" s="430"/>
      <c r="EJ46" s="430"/>
      <c r="EK46" s="430"/>
      <c r="EL46" s="430"/>
      <c r="EM46" s="430"/>
      <c r="EN46" s="430"/>
      <c r="EO46" s="430"/>
      <c r="EP46" s="430"/>
      <c r="EQ46" s="430"/>
      <c r="ER46" s="430"/>
      <c r="ES46" s="430"/>
      <c r="ET46" s="430"/>
      <c r="EU46" s="430"/>
      <c r="EV46" s="497"/>
      <c r="EW46" s="497"/>
      <c r="EX46" s="497"/>
      <c r="EY46" s="497"/>
      <c r="EZ46" s="497"/>
      <c r="FA46" s="497"/>
      <c r="FB46" s="497"/>
      <c r="FC46" s="497"/>
      <c r="FD46" s="497"/>
      <c r="FE46" s="497"/>
      <c r="FF46" s="497"/>
      <c r="FG46" s="430">
        <v>0.847</v>
      </c>
      <c r="FH46" s="430"/>
      <c r="FI46" s="430"/>
      <c r="FJ46" s="430"/>
      <c r="FK46" s="430"/>
      <c r="FL46" s="430"/>
      <c r="FM46" s="430"/>
      <c r="FN46" s="430"/>
      <c r="FO46" s="430"/>
      <c r="FP46" s="430"/>
      <c r="FQ46" s="430">
        <v>1.399</v>
      </c>
      <c r="FR46" s="430"/>
      <c r="FS46" s="430"/>
      <c r="FT46" s="430"/>
      <c r="FU46" s="430"/>
      <c r="FV46" s="430"/>
      <c r="FW46" s="430"/>
      <c r="FX46" s="430"/>
      <c r="FY46" s="430"/>
      <c r="FZ46" s="430"/>
      <c r="GA46" s="440">
        <v>1.582</v>
      </c>
      <c r="GB46" s="440"/>
      <c r="GC46" s="440"/>
      <c r="GD46" s="440"/>
      <c r="GE46" s="440"/>
      <c r="GF46" s="440"/>
      <c r="GG46" s="440"/>
      <c r="GH46" s="440"/>
      <c r="GI46" s="440"/>
      <c r="GJ46" s="440"/>
      <c r="GK46" s="440"/>
      <c r="GL46" s="439">
        <v>0.8218</v>
      </c>
      <c r="GM46" s="439"/>
      <c r="GN46" s="439"/>
      <c r="GO46" s="439"/>
      <c r="GP46" s="439"/>
      <c r="GQ46" s="439"/>
      <c r="GR46" s="439"/>
      <c r="GS46" s="439"/>
      <c r="GT46" s="439"/>
      <c r="GU46" s="439"/>
      <c r="GV46" s="439"/>
      <c r="GW46" s="439">
        <f>FG46+FQ46+GA46+GL46</f>
        <v>4.6498</v>
      </c>
      <c r="GX46" s="430"/>
      <c r="GY46" s="430"/>
      <c r="GZ46" s="430"/>
      <c r="HA46" s="430"/>
      <c r="HB46" s="430"/>
      <c r="HC46" s="430"/>
      <c r="HD46" s="430"/>
      <c r="HE46" s="430"/>
      <c r="HF46" s="430"/>
      <c r="HG46" s="430"/>
    </row>
    <row r="47" spans="1:215" s="8" customFormat="1" ht="35.25" customHeight="1">
      <c r="A47" s="446" t="s">
        <v>694</v>
      </c>
      <c r="B47" s="446"/>
      <c r="C47" s="446"/>
      <c r="D47" s="446"/>
      <c r="E47" s="446"/>
      <c r="F47" s="452" t="s">
        <v>67</v>
      </c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C47" s="453"/>
      <c r="AD47" s="453"/>
      <c r="AE47" s="454"/>
      <c r="AF47" s="430" t="s">
        <v>239</v>
      </c>
      <c r="AG47" s="430"/>
      <c r="AH47" s="430"/>
      <c r="AI47" s="430"/>
      <c r="AJ47" s="430"/>
      <c r="AK47" s="430"/>
      <c r="AL47" s="430"/>
      <c r="AM47" s="430"/>
      <c r="AN47" s="430"/>
      <c r="AO47" s="430"/>
      <c r="AP47" s="430"/>
      <c r="AQ47" s="430"/>
      <c r="AR47" s="430"/>
      <c r="AS47" s="430"/>
      <c r="AT47" s="430"/>
      <c r="AU47" s="430"/>
      <c r="AV47" s="430"/>
      <c r="AW47" s="430"/>
      <c r="AX47" s="430"/>
      <c r="AY47" s="430"/>
      <c r="AZ47" s="430"/>
      <c r="BA47" s="430"/>
      <c r="BB47" s="430"/>
      <c r="BC47" s="430"/>
      <c r="BD47" s="430"/>
      <c r="BE47" s="430"/>
      <c r="BF47" s="430"/>
      <c r="BG47" s="430">
        <v>2015</v>
      </c>
      <c r="BH47" s="430"/>
      <c r="BI47" s="430"/>
      <c r="BJ47" s="430"/>
      <c r="BK47" s="430"/>
      <c r="BL47" s="430"/>
      <c r="BM47" s="430"/>
      <c r="BN47" s="430"/>
      <c r="BO47" s="430"/>
      <c r="BP47" s="430"/>
      <c r="BQ47" s="430">
        <v>2016</v>
      </c>
      <c r="BR47" s="430"/>
      <c r="BS47" s="430"/>
      <c r="BT47" s="430"/>
      <c r="BU47" s="430"/>
      <c r="BV47" s="430"/>
      <c r="BW47" s="430"/>
      <c r="BX47" s="430"/>
      <c r="BY47" s="430"/>
      <c r="BZ47" s="430"/>
      <c r="CA47" s="439">
        <v>40</v>
      </c>
      <c r="CB47" s="439"/>
      <c r="CC47" s="439"/>
      <c r="CD47" s="439"/>
      <c r="CE47" s="439"/>
      <c r="CF47" s="439"/>
      <c r="CG47" s="439"/>
      <c r="CH47" s="439"/>
      <c r="CI47" s="439"/>
      <c r="CJ47" s="439"/>
      <c r="CK47" s="439"/>
      <c r="CL47" s="439"/>
      <c r="CM47" s="439"/>
      <c r="CN47" s="439"/>
      <c r="CO47" s="439">
        <v>20</v>
      </c>
      <c r="CP47" s="439"/>
      <c r="CQ47" s="439"/>
      <c r="CR47" s="439"/>
      <c r="CS47" s="439"/>
      <c r="CT47" s="439"/>
      <c r="CU47" s="439"/>
      <c r="CV47" s="439"/>
      <c r="CW47" s="439"/>
      <c r="CX47" s="439"/>
      <c r="CY47" s="439"/>
      <c r="CZ47" s="439"/>
      <c r="DA47" s="439"/>
      <c r="DB47" s="439"/>
      <c r="DC47" s="430"/>
      <c r="DD47" s="430"/>
      <c r="DE47" s="430"/>
      <c r="DF47" s="430"/>
      <c r="DG47" s="430"/>
      <c r="DH47" s="430"/>
      <c r="DI47" s="430"/>
      <c r="DJ47" s="430"/>
      <c r="DK47" s="430"/>
      <c r="DL47" s="430"/>
      <c r="DM47" s="430"/>
      <c r="DN47" s="430"/>
      <c r="DO47" s="430"/>
      <c r="DP47" s="430"/>
      <c r="DQ47" s="430"/>
      <c r="DR47" s="430"/>
      <c r="DS47" s="430"/>
      <c r="DT47" s="430"/>
      <c r="DU47" s="430"/>
      <c r="DV47" s="430"/>
      <c r="DW47" s="430"/>
      <c r="DX47" s="430"/>
      <c r="DY47" s="430"/>
      <c r="DZ47" s="430"/>
      <c r="EA47" s="430"/>
      <c r="EB47" s="430"/>
      <c r="EC47" s="430"/>
      <c r="ED47" s="430"/>
      <c r="EE47" s="430"/>
      <c r="EF47" s="430"/>
      <c r="EG47" s="430"/>
      <c r="EH47" s="430"/>
      <c r="EI47" s="430"/>
      <c r="EJ47" s="430"/>
      <c r="EK47" s="430"/>
      <c r="EL47" s="430"/>
      <c r="EM47" s="430"/>
      <c r="EN47" s="430"/>
      <c r="EO47" s="430"/>
      <c r="EP47" s="430"/>
      <c r="EQ47" s="430"/>
      <c r="ER47" s="430"/>
      <c r="ES47" s="430"/>
      <c r="ET47" s="430"/>
      <c r="EU47" s="430"/>
      <c r="EV47" s="430"/>
      <c r="EW47" s="430"/>
      <c r="EX47" s="430"/>
      <c r="EY47" s="430"/>
      <c r="EZ47" s="430"/>
      <c r="FA47" s="430"/>
      <c r="FB47" s="430"/>
      <c r="FC47" s="430"/>
      <c r="FD47" s="430"/>
      <c r="FE47" s="430"/>
      <c r="FF47" s="430"/>
      <c r="FG47" s="439">
        <v>20</v>
      </c>
      <c r="FH47" s="439"/>
      <c r="FI47" s="439"/>
      <c r="FJ47" s="439"/>
      <c r="FK47" s="439"/>
      <c r="FL47" s="439"/>
      <c r="FM47" s="439"/>
      <c r="FN47" s="439"/>
      <c r="FO47" s="439"/>
      <c r="FP47" s="439"/>
      <c r="FQ47" s="439"/>
      <c r="FR47" s="439"/>
      <c r="FS47" s="439"/>
      <c r="FT47" s="439"/>
      <c r="FU47" s="439"/>
      <c r="FV47" s="439"/>
      <c r="FW47" s="439"/>
      <c r="FX47" s="439"/>
      <c r="FY47" s="439"/>
      <c r="FZ47" s="439"/>
      <c r="GA47" s="441"/>
      <c r="GB47" s="441"/>
      <c r="GC47" s="441"/>
      <c r="GD47" s="441"/>
      <c r="GE47" s="441"/>
      <c r="GF47" s="441"/>
      <c r="GG47" s="441"/>
      <c r="GH47" s="441"/>
      <c r="GI47" s="441"/>
      <c r="GJ47" s="441"/>
      <c r="GK47" s="441"/>
      <c r="GL47" s="439"/>
      <c r="GM47" s="439"/>
      <c r="GN47" s="439"/>
      <c r="GO47" s="439"/>
      <c r="GP47" s="439"/>
      <c r="GQ47" s="439"/>
      <c r="GR47" s="439"/>
      <c r="GS47" s="439"/>
      <c r="GT47" s="439"/>
      <c r="GU47" s="439"/>
      <c r="GV47" s="439"/>
      <c r="GW47" s="439">
        <f>FG47</f>
        <v>20</v>
      </c>
      <c r="GX47" s="439"/>
      <c r="GY47" s="439"/>
      <c r="GZ47" s="439"/>
      <c r="HA47" s="439"/>
      <c r="HB47" s="439"/>
      <c r="HC47" s="439"/>
      <c r="HD47" s="439"/>
      <c r="HE47" s="439"/>
      <c r="HF47" s="439"/>
      <c r="HG47" s="439"/>
    </row>
    <row r="48" spans="1:215" s="8" customFormat="1" ht="11.25">
      <c r="A48" s="495"/>
      <c r="B48" s="495"/>
      <c r="C48" s="495"/>
      <c r="D48" s="495"/>
      <c r="E48" s="495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  <c r="Z48" s="496"/>
      <c r="AA48" s="496"/>
      <c r="AB48" s="496"/>
      <c r="AC48" s="496"/>
      <c r="AD48" s="496"/>
      <c r="AE48" s="496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  <c r="BA48" s="497"/>
      <c r="BB48" s="497"/>
      <c r="BC48" s="497"/>
      <c r="BD48" s="497"/>
      <c r="BE48" s="497"/>
      <c r="BF48" s="497"/>
      <c r="BG48" s="497"/>
      <c r="BH48" s="497"/>
      <c r="BI48" s="497"/>
      <c r="BJ48" s="497"/>
      <c r="BK48" s="497"/>
      <c r="BL48" s="497"/>
      <c r="BM48" s="497"/>
      <c r="BN48" s="497"/>
      <c r="BO48" s="497"/>
      <c r="BP48" s="497"/>
      <c r="BQ48" s="497"/>
      <c r="BR48" s="497"/>
      <c r="BS48" s="497"/>
      <c r="BT48" s="497"/>
      <c r="BU48" s="497"/>
      <c r="BV48" s="497"/>
      <c r="BW48" s="497"/>
      <c r="BX48" s="497"/>
      <c r="BY48" s="497"/>
      <c r="BZ48" s="497"/>
      <c r="CA48" s="497"/>
      <c r="CB48" s="497"/>
      <c r="CC48" s="497"/>
      <c r="CD48" s="497"/>
      <c r="CE48" s="497"/>
      <c r="CF48" s="497"/>
      <c r="CG48" s="497"/>
      <c r="CH48" s="497"/>
      <c r="CI48" s="497"/>
      <c r="CJ48" s="497"/>
      <c r="CK48" s="497"/>
      <c r="CL48" s="497"/>
      <c r="CM48" s="497"/>
      <c r="CN48" s="497"/>
      <c r="CO48" s="497"/>
      <c r="CP48" s="497"/>
      <c r="CQ48" s="497"/>
      <c r="CR48" s="497"/>
      <c r="CS48" s="497"/>
      <c r="CT48" s="497"/>
      <c r="CU48" s="497"/>
      <c r="CV48" s="497"/>
      <c r="CW48" s="497"/>
      <c r="CX48" s="497"/>
      <c r="CY48" s="497"/>
      <c r="CZ48" s="497"/>
      <c r="DA48" s="497"/>
      <c r="DB48" s="497"/>
      <c r="DC48" s="497"/>
      <c r="DD48" s="497"/>
      <c r="DE48" s="497"/>
      <c r="DF48" s="497"/>
      <c r="DG48" s="497"/>
      <c r="DH48" s="497"/>
      <c r="DI48" s="497"/>
      <c r="DJ48" s="497"/>
      <c r="DK48" s="497"/>
      <c r="DL48" s="497"/>
      <c r="DM48" s="497"/>
      <c r="DN48" s="497"/>
      <c r="DO48" s="497"/>
      <c r="DP48" s="497"/>
      <c r="DQ48" s="497"/>
      <c r="DR48" s="497"/>
      <c r="DS48" s="497"/>
      <c r="DT48" s="497"/>
      <c r="DU48" s="497"/>
      <c r="DV48" s="497"/>
      <c r="DW48" s="497"/>
      <c r="DX48" s="497"/>
      <c r="DY48" s="430"/>
      <c r="DZ48" s="430"/>
      <c r="EA48" s="430"/>
      <c r="EB48" s="430"/>
      <c r="EC48" s="430"/>
      <c r="ED48" s="430"/>
      <c r="EE48" s="430"/>
      <c r="EF48" s="430"/>
      <c r="EG48" s="430"/>
      <c r="EH48" s="430"/>
      <c r="EI48" s="430"/>
      <c r="EJ48" s="430"/>
      <c r="EK48" s="430"/>
      <c r="EL48" s="430"/>
      <c r="EM48" s="430"/>
      <c r="EN48" s="430"/>
      <c r="EO48" s="430"/>
      <c r="EP48" s="430"/>
      <c r="EQ48" s="430"/>
      <c r="ER48" s="430"/>
      <c r="ES48" s="430"/>
      <c r="ET48" s="430"/>
      <c r="EU48" s="430"/>
      <c r="EV48" s="497"/>
      <c r="EW48" s="497"/>
      <c r="EX48" s="497"/>
      <c r="EY48" s="497"/>
      <c r="EZ48" s="497"/>
      <c r="FA48" s="497"/>
      <c r="FB48" s="497"/>
      <c r="FC48" s="497"/>
      <c r="FD48" s="497"/>
      <c r="FE48" s="497"/>
      <c r="FF48" s="497"/>
      <c r="FG48" s="430"/>
      <c r="FH48" s="430"/>
      <c r="FI48" s="430"/>
      <c r="FJ48" s="430"/>
      <c r="FK48" s="430"/>
      <c r="FL48" s="430"/>
      <c r="FM48" s="430"/>
      <c r="FN48" s="430"/>
      <c r="FO48" s="430"/>
      <c r="FP48" s="430"/>
      <c r="FQ48" s="497"/>
      <c r="FR48" s="497"/>
      <c r="FS48" s="497"/>
      <c r="FT48" s="497"/>
      <c r="FU48" s="497"/>
      <c r="FV48" s="497"/>
      <c r="FW48" s="497"/>
      <c r="FX48" s="497"/>
      <c r="FY48" s="497"/>
      <c r="FZ48" s="497"/>
      <c r="GA48" s="498"/>
      <c r="GB48" s="498"/>
      <c r="GC48" s="498"/>
      <c r="GD48" s="498"/>
      <c r="GE48" s="498"/>
      <c r="GF48" s="498"/>
      <c r="GG48" s="498"/>
      <c r="GH48" s="498"/>
      <c r="GI48" s="498"/>
      <c r="GJ48" s="498"/>
      <c r="GK48" s="498"/>
      <c r="GL48" s="497"/>
      <c r="GM48" s="497"/>
      <c r="GN48" s="497"/>
      <c r="GO48" s="497"/>
      <c r="GP48" s="497"/>
      <c r="GQ48" s="497"/>
      <c r="GR48" s="497"/>
      <c r="GS48" s="497"/>
      <c r="GT48" s="497"/>
      <c r="GU48" s="497"/>
      <c r="GV48" s="497"/>
      <c r="GW48" s="497"/>
      <c r="GX48" s="497"/>
      <c r="GY48" s="497"/>
      <c r="GZ48" s="497"/>
      <c r="HA48" s="497"/>
      <c r="HB48" s="497"/>
      <c r="HC48" s="497"/>
      <c r="HD48" s="497"/>
      <c r="HE48" s="497"/>
      <c r="HF48" s="497"/>
      <c r="HG48" s="497"/>
    </row>
    <row r="49" spans="1:215" ht="3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02"/>
      <c r="FH49" s="502"/>
      <c r="FI49" s="502"/>
      <c r="FJ49" s="502"/>
      <c r="FK49" s="502"/>
      <c r="FL49" s="502"/>
      <c r="FM49" s="502"/>
      <c r="FN49" s="502"/>
      <c r="FO49" s="502"/>
      <c r="FP49" s="502"/>
      <c r="FQ49" s="504"/>
      <c r="FR49" s="504"/>
      <c r="FS49" s="504"/>
      <c r="FT49" s="504"/>
      <c r="FU49" s="504"/>
      <c r="FV49" s="504"/>
      <c r="FW49" s="504"/>
      <c r="FX49" s="504"/>
      <c r="FY49" s="504"/>
      <c r="FZ49" s="504"/>
      <c r="GA49" s="507"/>
      <c r="GB49" s="507"/>
      <c r="GC49" s="507"/>
      <c r="GD49" s="507"/>
      <c r="GE49" s="507"/>
      <c r="GF49" s="507"/>
      <c r="GG49" s="507"/>
      <c r="GH49" s="507"/>
      <c r="GI49" s="507"/>
      <c r="GJ49" s="507"/>
      <c r="GK49" s="507"/>
      <c r="GL49" s="504"/>
      <c r="GM49" s="504"/>
      <c r="GN49" s="504"/>
      <c r="GO49" s="504"/>
      <c r="GP49" s="504"/>
      <c r="GQ49" s="504"/>
      <c r="GR49" s="504"/>
      <c r="GS49" s="504"/>
      <c r="GT49" s="504"/>
      <c r="GU49" s="504"/>
      <c r="GV49" s="504"/>
      <c r="GW49" s="504"/>
      <c r="GX49" s="504"/>
      <c r="GY49" s="504"/>
      <c r="GZ49" s="504"/>
      <c r="HA49" s="504"/>
      <c r="HB49" s="504"/>
      <c r="HC49" s="504"/>
      <c r="HD49" s="504"/>
      <c r="HE49" s="504"/>
      <c r="HF49" s="504"/>
      <c r="HG49" s="504"/>
    </row>
    <row r="50" spans="1:215" s="2" customFormat="1" ht="11.25">
      <c r="A50" s="37"/>
      <c r="B50" s="37"/>
      <c r="C50" s="37"/>
      <c r="D50" s="37"/>
      <c r="E50" s="37"/>
      <c r="F50" s="37"/>
      <c r="G50" s="37"/>
      <c r="H50" s="37"/>
      <c r="I50" s="42" t="s">
        <v>319</v>
      </c>
      <c r="J50" s="37" t="s">
        <v>320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503"/>
      <c r="FH50" s="502"/>
      <c r="FI50" s="502"/>
      <c r="FJ50" s="502"/>
      <c r="FK50" s="502"/>
      <c r="FL50" s="502"/>
      <c r="FM50" s="502"/>
      <c r="FN50" s="502"/>
      <c r="FO50" s="502"/>
      <c r="FP50" s="502"/>
      <c r="FQ50" s="506"/>
      <c r="FR50" s="504"/>
      <c r="FS50" s="504"/>
      <c r="FT50" s="504"/>
      <c r="FU50" s="504"/>
      <c r="FV50" s="504"/>
      <c r="FW50" s="504"/>
      <c r="FX50" s="504"/>
      <c r="FY50" s="504"/>
      <c r="FZ50" s="504"/>
      <c r="GA50" s="508"/>
      <c r="GB50" s="507"/>
      <c r="GC50" s="507"/>
      <c r="GD50" s="507"/>
      <c r="GE50" s="507"/>
      <c r="GF50" s="507"/>
      <c r="GG50" s="507"/>
      <c r="GH50" s="507"/>
      <c r="GI50" s="507"/>
      <c r="GJ50" s="507"/>
      <c r="GK50" s="507"/>
      <c r="GL50" s="505"/>
      <c r="GM50" s="505"/>
      <c r="GN50" s="505"/>
      <c r="GO50" s="505"/>
      <c r="GP50" s="505"/>
      <c r="GQ50" s="505"/>
      <c r="GR50" s="505"/>
      <c r="GS50" s="505"/>
      <c r="GT50" s="505"/>
      <c r="GU50" s="505"/>
      <c r="GV50" s="505"/>
      <c r="GW50" s="504"/>
      <c r="GX50" s="504"/>
      <c r="GY50" s="504"/>
      <c r="GZ50" s="504"/>
      <c r="HA50" s="504"/>
      <c r="HB50" s="504"/>
      <c r="HC50" s="504"/>
      <c r="HD50" s="504"/>
      <c r="HE50" s="504"/>
      <c r="HF50" s="504"/>
      <c r="HG50" s="504"/>
    </row>
    <row r="52" spans="1:215" ht="11.25">
      <c r="A52" s="426" t="s">
        <v>738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6"/>
      <c r="AN52" s="426"/>
      <c r="AO52" s="426"/>
      <c r="AP52" s="426"/>
      <c r="AQ52" s="426"/>
      <c r="AR52" s="426"/>
      <c r="AS52" s="426"/>
      <c r="AT52" s="426"/>
      <c r="AU52" s="426"/>
      <c r="AV52" s="426"/>
      <c r="AW52" s="426"/>
      <c r="AX52" s="426"/>
      <c r="AY52" s="426"/>
      <c r="AZ52" s="426"/>
      <c r="BA52" s="426"/>
      <c r="BB52" s="426"/>
      <c r="BC52" s="426"/>
      <c r="BD52" s="426"/>
      <c r="BE52" s="426"/>
      <c r="BF52" s="426"/>
      <c r="BG52" s="426"/>
      <c r="BH52" s="426"/>
      <c r="BI52" s="426"/>
      <c r="BJ52" s="426"/>
      <c r="BK52" s="426"/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/>
      <c r="CX52" s="426"/>
      <c r="CY52" s="426"/>
      <c r="CZ52" s="426"/>
      <c r="DA52" s="426"/>
      <c r="DB52" s="426"/>
      <c r="DC52" s="426"/>
      <c r="DD52" s="426"/>
      <c r="DE52" s="426"/>
      <c r="DF52" s="426"/>
      <c r="DG52" s="426"/>
      <c r="DH52" s="426"/>
      <c r="DI52" s="426"/>
      <c r="DJ52" s="426"/>
      <c r="DK52" s="426"/>
      <c r="DL52" s="426"/>
      <c r="DM52" s="426"/>
      <c r="DN52" s="426"/>
      <c r="DO52" s="426"/>
      <c r="DP52" s="426"/>
      <c r="DQ52" s="426"/>
      <c r="DR52" s="426"/>
      <c r="DS52" s="426"/>
      <c r="DT52" s="426"/>
      <c r="DU52" s="426"/>
      <c r="DV52" s="426"/>
      <c r="DW52" s="426"/>
      <c r="DX52" s="426"/>
      <c r="DY52" s="426"/>
      <c r="DZ52" s="426"/>
      <c r="EA52" s="426"/>
      <c r="EB52" s="426"/>
      <c r="EC52" s="426"/>
      <c r="ED52" s="426"/>
      <c r="EE52" s="426"/>
      <c r="EF52" s="426"/>
      <c r="EG52" s="426"/>
      <c r="EH52" s="426"/>
      <c r="EI52" s="426"/>
      <c r="EJ52" s="426"/>
      <c r="EK52" s="426"/>
      <c r="EL52" s="426"/>
      <c r="EM52" s="426"/>
      <c r="EN52" s="426"/>
      <c r="EO52" s="426"/>
      <c r="EP52" s="426"/>
      <c r="EQ52" s="426"/>
      <c r="ER52" s="426"/>
      <c r="ES52" s="426"/>
      <c r="ET52" s="426"/>
      <c r="EU52" s="426"/>
      <c r="EV52" s="426"/>
      <c r="EW52" s="426"/>
      <c r="EX52" s="426"/>
      <c r="EY52" s="426"/>
      <c r="EZ52" s="426"/>
      <c r="FA52" s="426"/>
      <c r="FB52" s="426"/>
      <c r="FC52" s="426"/>
      <c r="FD52" s="426"/>
      <c r="FE52" s="426"/>
      <c r="FF52" s="426"/>
      <c r="FG52" s="426"/>
      <c r="FH52" s="426"/>
      <c r="FI52" s="426"/>
      <c r="FJ52" s="426"/>
      <c r="FK52" s="426"/>
      <c r="FL52" s="426"/>
      <c r="FM52" s="426"/>
      <c r="FN52" s="426"/>
      <c r="FO52" s="426"/>
      <c r="FP52" s="426"/>
      <c r="FQ52" s="426"/>
      <c r="FR52" s="426"/>
      <c r="FS52" s="426"/>
      <c r="FT52" s="426"/>
      <c r="FU52" s="426"/>
      <c r="FV52" s="426"/>
      <c r="FW52" s="426"/>
      <c r="FX52" s="426"/>
      <c r="FY52" s="426"/>
      <c r="FZ52" s="426"/>
      <c r="GA52" s="426"/>
      <c r="GB52" s="426"/>
      <c r="GC52" s="426"/>
      <c r="GD52" s="426"/>
      <c r="GE52" s="426"/>
      <c r="GF52" s="426"/>
      <c r="GG52" s="426"/>
      <c r="GH52" s="426"/>
      <c r="GI52" s="426"/>
      <c r="GJ52" s="426"/>
      <c r="GK52" s="426"/>
      <c r="GL52" s="426"/>
      <c r="GM52" s="426"/>
      <c r="GN52" s="426"/>
      <c r="GO52" s="426"/>
      <c r="GP52" s="426"/>
      <c r="GQ52" s="426"/>
      <c r="GR52" s="426"/>
      <c r="GS52" s="426"/>
      <c r="GT52" s="426"/>
      <c r="GU52" s="426"/>
      <c r="GV52" s="426"/>
      <c r="GW52" s="426"/>
      <c r="GX52" s="426"/>
      <c r="GY52" s="426"/>
      <c r="GZ52" s="426"/>
      <c r="HA52" s="426"/>
      <c r="HB52" s="426"/>
      <c r="HC52" s="426"/>
      <c r="HD52" s="426"/>
      <c r="HE52" s="426"/>
      <c r="HF52" s="426"/>
      <c r="HG52" s="426"/>
    </row>
    <row r="55" spans="1:215" ht="11.25">
      <c r="A55" s="426" t="s">
        <v>398</v>
      </c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6"/>
      <c r="AT55" s="426"/>
      <c r="AU55" s="426"/>
      <c r="AV55" s="426"/>
      <c r="AW55" s="426"/>
      <c r="AX55" s="426"/>
      <c r="AY55" s="426"/>
      <c r="AZ55" s="426"/>
      <c r="BA55" s="426"/>
      <c r="BB55" s="426"/>
      <c r="BC55" s="426"/>
      <c r="BD55" s="426"/>
      <c r="BE55" s="426"/>
      <c r="BF55" s="426"/>
      <c r="BG55" s="426"/>
      <c r="BH55" s="426"/>
      <c r="BI55" s="426"/>
      <c r="BJ55" s="426"/>
      <c r="BK55" s="426"/>
      <c r="BL55" s="426"/>
      <c r="BM55" s="426"/>
      <c r="BN55" s="426"/>
      <c r="BO55" s="426"/>
      <c r="BP55" s="426"/>
      <c r="BQ55" s="426"/>
      <c r="BR55" s="426"/>
      <c r="BS55" s="426"/>
      <c r="BT55" s="426"/>
      <c r="BU55" s="426"/>
      <c r="BV55" s="426"/>
      <c r="BW55" s="426"/>
      <c r="BX55" s="426"/>
      <c r="BY55" s="426"/>
      <c r="BZ55" s="426"/>
      <c r="CA55" s="426"/>
      <c r="CB55" s="426"/>
      <c r="CC55" s="426"/>
      <c r="CD55" s="426"/>
      <c r="CE55" s="426"/>
      <c r="CF55" s="426"/>
      <c r="CG55" s="426"/>
      <c r="CH55" s="426"/>
      <c r="CI55" s="426"/>
      <c r="CJ55" s="426"/>
      <c r="CK55" s="426"/>
      <c r="CL55" s="426"/>
      <c r="CM55" s="426"/>
      <c r="CN55" s="426"/>
      <c r="CO55" s="426"/>
      <c r="CP55" s="426"/>
      <c r="CQ55" s="426"/>
      <c r="CR55" s="426"/>
      <c r="CS55" s="426"/>
      <c r="CT55" s="426"/>
      <c r="CU55" s="426"/>
      <c r="CV55" s="426"/>
      <c r="CW55" s="426"/>
      <c r="CX55" s="426"/>
      <c r="CY55" s="426"/>
      <c r="CZ55" s="426"/>
      <c r="DA55" s="426"/>
      <c r="DB55" s="426"/>
      <c r="DC55" s="426"/>
      <c r="DD55" s="426"/>
      <c r="DE55" s="426"/>
      <c r="DF55" s="426"/>
      <c r="DG55" s="426"/>
      <c r="DH55" s="426"/>
      <c r="DI55" s="426"/>
      <c r="DJ55" s="426"/>
      <c r="DK55" s="426"/>
      <c r="DL55" s="426"/>
      <c r="DM55" s="426"/>
      <c r="DN55" s="426"/>
      <c r="DO55" s="426"/>
      <c r="DP55" s="426"/>
      <c r="DQ55" s="426"/>
      <c r="DR55" s="426"/>
      <c r="DS55" s="426"/>
      <c r="DT55" s="426"/>
      <c r="DU55" s="426"/>
      <c r="DV55" s="426"/>
      <c r="DW55" s="426"/>
      <c r="DX55" s="426"/>
      <c r="DY55" s="426"/>
      <c r="DZ55" s="426"/>
      <c r="EA55" s="426"/>
      <c r="EB55" s="426"/>
      <c r="EC55" s="426"/>
      <c r="ED55" s="426"/>
      <c r="EE55" s="426"/>
      <c r="EF55" s="426"/>
      <c r="EG55" s="426"/>
      <c r="EH55" s="426"/>
      <c r="EI55" s="426"/>
      <c r="EJ55" s="426"/>
      <c r="EK55" s="426"/>
      <c r="EL55" s="426"/>
      <c r="EM55" s="426"/>
      <c r="EN55" s="426"/>
      <c r="EO55" s="426"/>
      <c r="EP55" s="426"/>
      <c r="EQ55" s="426"/>
      <c r="ER55" s="426"/>
      <c r="ES55" s="426"/>
      <c r="ET55" s="426"/>
      <c r="EU55" s="426"/>
      <c r="EV55" s="426"/>
      <c r="EW55" s="426"/>
      <c r="EX55" s="426"/>
      <c r="EY55" s="426"/>
      <c r="EZ55" s="426"/>
      <c r="FA55" s="426"/>
      <c r="FB55" s="426"/>
      <c r="FC55" s="426"/>
      <c r="FD55" s="426"/>
      <c r="FE55" s="426"/>
      <c r="FF55" s="426"/>
      <c r="FG55" s="426"/>
      <c r="FH55" s="426"/>
      <c r="FI55" s="426"/>
      <c r="FJ55" s="426"/>
      <c r="FK55" s="426"/>
      <c r="FL55" s="426"/>
      <c r="FM55" s="426"/>
      <c r="FN55" s="426"/>
      <c r="FO55" s="426"/>
      <c r="FP55" s="426"/>
      <c r="FQ55" s="426"/>
      <c r="FR55" s="426"/>
      <c r="FS55" s="426"/>
      <c r="FT55" s="426"/>
      <c r="FU55" s="426"/>
      <c r="FV55" s="426"/>
      <c r="FW55" s="426"/>
      <c r="FX55" s="426"/>
      <c r="FY55" s="426"/>
      <c r="FZ55" s="426"/>
      <c r="GA55" s="426"/>
      <c r="GB55" s="426"/>
      <c r="GC55" s="426"/>
      <c r="GD55" s="426"/>
      <c r="GE55" s="426"/>
      <c r="GF55" s="426"/>
      <c r="GG55" s="426"/>
      <c r="GH55" s="426"/>
      <c r="GI55" s="426"/>
      <c r="GJ55" s="426"/>
      <c r="GK55" s="426"/>
      <c r="GL55" s="426"/>
      <c r="GM55" s="426"/>
      <c r="GN55" s="426"/>
      <c r="GO55" s="426"/>
      <c r="GP55" s="426"/>
      <c r="GQ55" s="426"/>
      <c r="GR55" s="426"/>
      <c r="GS55" s="426"/>
      <c r="GT55" s="426"/>
      <c r="GU55" s="426"/>
      <c r="GV55" s="426"/>
      <c r="GW55" s="426"/>
      <c r="GX55" s="426"/>
      <c r="GY55" s="426"/>
      <c r="GZ55" s="426"/>
      <c r="HA55" s="426"/>
      <c r="HB55" s="426"/>
      <c r="HC55" s="426"/>
      <c r="HD55" s="426"/>
      <c r="HE55" s="426"/>
      <c r="HF55" s="426"/>
      <c r="HG55" s="426"/>
    </row>
  </sheetData>
  <sheetProtection/>
  <mergeCells count="671">
    <mergeCell ref="CA43:CN43"/>
    <mergeCell ref="DC44:DM44"/>
    <mergeCell ref="DN44:DX44"/>
    <mergeCell ref="A55:HG55"/>
    <mergeCell ref="GW43:HG43"/>
    <mergeCell ref="GA44:GK44"/>
    <mergeCell ref="GL44:GV44"/>
    <mergeCell ref="GW44:HG44"/>
    <mergeCell ref="GA43:GK43"/>
    <mergeCell ref="GL43:GV43"/>
    <mergeCell ref="F43:AE43"/>
    <mergeCell ref="F44:AE44"/>
    <mergeCell ref="DN43:DX43"/>
    <mergeCell ref="DY43:EI43"/>
    <mergeCell ref="CO43:DB43"/>
    <mergeCell ref="DC43:DM43"/>
    <mergeCell ref="BG43:BP43"/>
    <mergeCell ref="BG44:BP44"/>
    <mergeCell ref="BQ43:BZ43"/>
    <mergeCell ref="BQ44:BZ44"/>
    <mergeCell ref="GL49:GV49"/>
    <mergeCell ref="GL50:GV50"/>
    <mergeCell ref="GW49:HG49"/>
    <mergeCell ref="GW50:HG50"/>
    <mergeCell ref="FQ49:FZ49"/>
    <mergeCell ref="FQ50:FZ50"/>
    <mergeCell ref="GA49:GK49"/>
    <mergeCell ref="GA50:GK50"/>
    <mergeCell ref="FG49:FP49"/>
    <mergeCell ref="FG50:FP50"/>
    <mergeCell ref="GW46:HG46"/>
    <mergeCell ref="F46:AE46"/>
    <mergeCell ref="GL46:GV46"/>
    <mergeCell ref="EJ48:EU48"/>
    <mergeCell ref="EJ47:EU47"/>
    <mergeCell ref="DY48:EI48"/>
    <mergeCell ref="BG48:BP48"/>
    <mergeCell ref="DN47:DX47"/>
    <mergeCell ref="GA46:GK46"/>
    <mergeCell ref="DN46:DX46"/>
    <mergeCell ref="DY46:EI46"/>
    <mergeCell ref="CO46:DB46"/>
    <mergeCell ref="DC46:DM46"/>
    <mergeCell ref="EJ46:EU46"/>
    <mergeCell ref="EV46:FF46"/>
    <mergeCell ref="FQ43:FZ43"/>
    <mergeCell ref="EV43:FF43"/>
    <mergeCell ref="EV44:FF44"/>
    <mergeCell ref="FQ44:FZ44"/>
    <mergeCell ref="A46:E46"/>
    <mergeCell ref="FG46:FP46"/>
    <mergeCell ref="FQ46:FZ46"/>
    <mergeCell ref="A43:E43"/>
    <mergeCell ref="A44:E44"/>
    <mergeCell ref="AF43:AO43"/>
    <mergeCell ref="EJ42:EU42"/>
    <mergeCell ref="DY45:EI45"/>
    <mergeCell ref="EV45:FF45"/>
    <mergeCell ref="FG42:FP42"/>
    <mergeCell ref="EV41:FF41"/>
    <mergeCell ref="FG43:FP43"/>
    <mergeCell ref="FG44:FP44"/>
    <mergeCell ref="AF46:AO46"/>
    <mergeCell ref="AP46:BF46"/>
    <mergeCell ref="BG46:BP46"/>
    <mergeCell ref="BQ46:BZ46"/>
    <mergeCell ref="EJ43:EU43"/>
    <mergeCell ref="EJ44:EU44"/>
    <mergeCell ref="AF44:AO44"/>
    <mergeCell ref="AP43:BF43"/>
    <mergeCell ref="AP44:BF44"/>
    <mergeCell ref="CO44:DB44"/>
    <mergeCell ref="DY33:EI33"/>
    <mergeCell ref="GA33:GK33"/>
    <mergeCell ref="GA34:GK34"/>
    <mergeCell ref="DY39:EI39"/>
    <mergeCell ref="DY38:EI38"/>
    <mergeCell ref="EV39:FF39"/>
    <mergeCell ref="EJ38:EU38"/>
    <mergeCell ref="EJ39:EU39"/>
    <mergeCell ref="EV38:FF38"/>
    <mergeCell ref="FG37:FP37"/>
    <mergeCell ref="GW39:HG39"/>
    <mergeCell ref="GW38:HG38"/>
    <mergeCell ref="GA36:GK36"/>
    <mergeCell ref="GA35:GK35"/>
    <mergeCell ref="EJ28:EU28"/>
    <mergeCell ref="DY34:EI34"/>
    <mergeCell ref="DY32:EI32"/>
    <mergeCell ref="EJ34:EU34"/>
    <mergeCell ref="EJ33:EU33"/>
    <mergeCell ref="EJ32:EU32"/>
    <mergeCell ref="DY14:EI14"/>
    <mergeCell ref="EJ14:EU14"/>
    <mergeCell ref="DY27:EI27"/>
    <mergeCell ref="EJ18:EU18"/>
    <mergeCell ref="EJ15:EU15"/>
    <mergeCell ref="GA14:GK14"/>
    <mergeCell ref="GA15:GK15"/>
    <mergeCell ref="GA16:GK16"/>
    <mergeCell ref="EJ27:EU27"/>
    <mergeCell ref="FU8:HG8"/>
    <mergeCell ref="FG12:HG12"/>
    <mergeCell ref="GW25:HG25"/>
    <mergeCell ref="GW18:HG18"/>
    <mergeCell ref="GW20:HG20"/>
    <mergeCell ref="GW13:HG13"/>
    <mergeCell ref="GW24:HG24"/>
    <mergeCell ref="FQ25:FZ25"/>
    <mergeCell ref="GA25:GK25"/>
    <mergeCell ref="GL24:GV24"/>
    <mergeCell ref="GL16:GV16"/>
    <mergeCell ref="GW16:HG16"/>
    <mergeCell ref="GW17:HG17"/>
    <mergeCell ref="GL18:GV18"/>
    <mergeCell ref="GL20:GV20"/>
    <mergeCell ref="GL22:GV22"/>
    <mergeCell ref="GL21:GV21"/>
    <mergeCell ref="GL19:GV19"/>
    <mergeCell ref="EJ20:EU20"/>
    <mergeCell ref="GW22:HG22"/>
    <mergeCell ref="GW19:HG19"/>
    <mergeCell ref="GW21:HG21"/>
    <mergeCell ref="GA13:GK13"/>
    <mergeCell ref="FQ22:FZ22"/>
    <mergeCell ref="GA18:GK18"/>
    <mergeCell ref="GA20:GK20"/>
    <mergeCell ref="GA22:GK22"/>
    <mergeCell ref="GA19:GK19"/>
    <mergeCell ref="GA21:GK21"/>
    <mergeCell ref="FQ19:FZ19"/>
    <mergeCell ref="FQ20:FZ20"/>
    <mergeCell ref="DY23:EI23"/>
    <mergeCell ref="EV18:FF18"/>
    <mergeCell ref="EV20:FF20"/>
    <mergeCell ref="EV22:FF22"/>
    <mergeCell ref="EV19:FF19"/>
    <mergeCell ref="EV21:FF21"/>
    <mergeCell ref="EJ22:EU22"/>
    <mergeCell ref="EJ21:EU21"/>
    <mergeCell ref="DY19:EI19"/>
    <mergeCell ref="EJ19:EU19"/>
    <mergeCell ref="CO18:DB18"/>
    <mergeCell ref="DN19:DX19"/>
    <mergeCell ref="DN25:DX25"/>
    <mergeCell ref="DY24:EI24"/>
    <mergeCell ref="DY25:EI25"/>
    <mergeCell ref="DN20:DX20"/>
    <mergeCell ref="DN22:DX22"/>
    <mergeCell ref="DN21:DX21"/>
    <mergeCell ref="DY22:EI22"/>
    <mergeCell ref="DN24:DX24"/>
    <mergeCell ref="CA18:CN18"/>
    <mergeCell ref="CA20:CN20"/>
    <mergeCell ref="BG21:BP21"/>
    <mergeCell ref="BQ21:BZ21"/>
    <mergeCell ref="BQ23:BZ23"/>
    <mergeCell ref="CA23:CN23"/>
    <mergeCell ref="BG22:BP22"/>
    <mergeCell ref="BQ19:BZ19"/>
    <mergeCell ref="BQ22:BZ22"/>
    <mergeCell ref="BG20:BP20"/>
    <mergeCell ref="DC23:DM23"/>
    <mergeCell ref="DC22:DM22"/>
    <mergeCell ref="CO22:DB22"/>
    <mergeCell ref="CA22:CN22"/>
    <mergeCell ref="CO23:DB23"/>
    <mergeCell ref="CO21:DB21"/>
    <mergeCell ref="DC24:DM24"/>
    <mergeCell ref="AF24:AO24"/>
    <mergeCell ref="CA25:CN25"/>
    <mergeCell ref="BQ25:BZ25"/>
    <mergeCell ref="CO24:DB24"/>
    <mergeCell ref="BQ24:BZ24"/>
    <mergeCell ref="CO25:DB25"/>
    <mergeCell ref="CA24:CN24"/>
    <mergeCell ref="AP24:BF24"/>
    <mergeCell ref="BQ33:BZ33"/>
    <mergeCell ref="CA33:CN33"/>
    <mergeCell ref="BQ31:BZ31"/>
    <mergeCell ref="CA31:CN31"/>
    <mergeCell ref="CO33:DB33"/>
    <mergeCell ref="CA48:CN48"/>
    <mergeCell ref="CO48:DB48"/>
    <mergeCell ref="CA40:CN40"/>
    <mergeCell ref="CA34:CN34"/>
    <mergeCell ref="CA44:CN44"/>
    <mergeCell ref="CA46:CN46"/>
    <mergeCell ref="CA36:CN36"/>
    <mergeCell ref="CA37:CN37"/>
    <mergeCell ref="CA38:CN38"/>
    <mergeCell ref="BQ37:BZ37"/>
    <mergeCell ref="BQ38:BZ38"/>
    <mergeCell ref="CA42:CN42"/>
    <mergeCell ref="CA45:CN45"/>
    <mergeCell ref="CA39:CN39"/>
    <mergeCell ref="CA41:CN41"/>
    <mergeCell ref="BG33:BP33"/>
    <mergeCell ref="GW48:HG48"/>
    <mergeCell ref="EV48:FF48"/>
    <mergeCell ref="FQ48:FZ48"/>
    <mergeCell ref="GL48:GV48"/>
    <mergeCell ref="FG48:FP48"/>
    <mergeCell ref="GA48:GK48"/>
    <mergeCell ref="GW47:HG47"/>
    <mergeCell ref="DN48:DX48"/>
    <mergeCell ref="DC48:DM48"/>
    <mergeCell ref="A48:E48"/>
    <mergeCell ref="F48:AE48"/>
    <mergeCell ref="AF48:AO48"/>
    <mergeCell ref="AP48:BF48"/>
    <mergeCell ref="DY47:EI47"/>
    <mergeCell ref="DC47:DM47"/>
    <mergeCell ref="BQ48:BZ48"/>
    <mergeCell ref="FQ47:FZ47"/>
    <mergeCell ref="GL47:GV47"/>
    <mergeCell ref="FG47:FP47"/>
    <mergeCell ref="GA47:GK47"/>
    <mergeCell ref="GW35:HG35"/>
    <mergeCell ref="F35:AE35"/>
    <mergeCell ref="BG47:BP47"/>
    <mergeCell ref="BQ47:BZ47"/>
    <mergeCell ref="CA47:CN47"/>
    <mergeCell ref="CO47:DB47"/>
    <mergeCell ref="GL35:GV35"/>
    <mergeCell ref="CO35:DB35"/>
    <mergeCell ref="EV47:FF47"/>
    <mergeCell ref="EV35:FF35"/>
    <mergeCell ref="A47:E47"/>
    <mergeCell ref="F47:AE47"/>
    <mergeCell ref="AF47:AO47"/>
    <mergeCell ref="AP47:BF47"/>
    <mergeCell ref="A35:E35"/>
    <mergeCell ref="AF35:AO35"/>
    <mergeCell ref="AP35:BF35"/>
    <mergeCell ref="DC35:DM35"/>
    <mergeCell ref="BG35:BP35"/>
    <mergeCell ref="BQ35:BZ35"/>
    <mergeCell ref="CA35:CN35"/>
    <mergeCell ref="FQ35:FZ35"/>
    <mergeCell ref="DY35:EI35"/>
    <mergeCell ref="FG35:FP35"/>
    <mergeCell ref="EJ35:EU35"/>
    <mergeCell ref="DN35:DX35"/>
    <mergeCell ref="CO34:DB34"/>
    <mergeCell ref="DC34:DM34"/>
    <mergeCell ref="A33:E33"/>
    <mergeCell ref="F33:AE33"/>
    <mergeCell ref="AF33:AO33"/>
    <mergeCell ref="AP33:BF33"/>
    <mergeCell ref="A34:E34"/>
    <mergeCell ref="F34:AE34"/>
    <mergeCell ref="AF34:AO34"/>
    <mergeCell ref="BQ34:BZ34"/>
    <mergeCell ref="GW34:HG34"/>
    <mergeCell ref="EV34:FF34"/>
    <mergeCell ref="FQ34:FZ34"/>
    <mergeCell ref="GL34:GV34"/>
    <mergeCell ref="FG34:FP34"/>
    <mergeCell ref="EV33:FF33"/>
    <mergeCell ref="GW32:HG32"/>
    <mergeCell ref="EV32:FF32"/>
    <mergeCell ref="FQ32:FZ32"/>
    <mergeCell ref="GL32:GV32"/>
    <mergeCell ref="FQ33:FZ33"/>
    <mergeCell ref="GL33:GV33"/>
    <mergeCell ref="GW33:HG33"/>
    <mergeCell ref="FG33:FP33"/>
    <mergeCell ref="FG32:FP32"/>
    <mergeCell ref="GA32:GK32"/>
    <mergeCell ref="BG32:BP32"/>
    <mergeCell ref="BQ32:BZ32"/>
    <mergeCell ref="CA32:CN32"/>
    <mergeCell ref="CO32:DB32"/>
    <mergeCell ref="DN32:DX32"/>
    <mergeCell ref="DC32:DM32"/>
    <mergeCell ref="DN34:DX34"/>
    <mergeCell ref="DN33:DX33"/>
    <mergeCell ref="DC33:DM33"/>
    <mergeCell ref="A31:E31"/>
    <mergeCell ref="F31:AE31"/>
    <mergeCell ref="AF31:AO31"/>
    <mergeCell ref="AP31:BF31"/>
    <mergeCell ref="A32:E32"/>
    <mergeCell ref="F32:AE32"/>
    <mergeCell ref="AF32:AO32"/>
    <mergeCell ref="AP32:BF32"/>
    <mergeCell ref="AP34:BF34"/>
    <mergeCell ref="DN31:DX31"/>
    <mergeCell ref="EV31:FF31"/>
    <mergeCell ref="DC31:DM31"/>
    <mergeCell ref="DY31:EI31"/>
    <mergeCell ref="EJ31:EU31"/>
    <mergeCell ref="BG31:BP31"/>
    <mergeCell ref="CO31:DB31"/>
    <mergeCell ref="BG34:BP34"/>
    <mergeCell ref="GW31:HG31"/>
    <mergeCell ref="FG31:FP31"/>
    <mergeCell ref="GA31:GK31"/>
    <mergeCell ref="DN30:DX30"/>
    <mergeCell ref="FQ31:FZ31"/>
    <mergeCell ref="GL31:GV31"/>
    <mergeCell ref="FG30:FP30"/>
    <mergeCell ref="GA30:GK30"/>
    <mergeCell ref="DC30:DM30"/>
    <mergeCell ref="A30:E30"/>
    <mergeCell ref="F30:AE30"/>
    <mergeCell ref="AF30:AO30"/>
    <mergeCell ref="AP30:BF30"/>
    <mergeCell ref="BG30:BP30"/>
    <mergeCell ref="BQ30:BZ30"/>
    <mergeCell ref="CA30:CN30"/>
    <mergeCell ref="GW29:HG29"/>
    <mergeCell ref="CO30:DB30"/>
    <mergeCell ref="FQ30:FZ30"/>
    <mergeCell ref="GL30:GV30"/>
    <mergeCell ref="EV30:FF30"/>
    <mergeCell ref="EJ30:EU30"/>
    <mergeCell ref="GW30:HG30"/>
    <mergeCell ref="FQ29:FZ29"/>
    <mergeCell ref="EV29:FF29"/>
    <mergeCell ref="DY30:EI30"/>
    <mergeCell ref="GW28:HG28"/>
    <mergeCell ref="A29:E29"/>
    <mergeCell ref="F29:AE29"/>
    <mergeCell ref="AF29:AO29"/>
    <mergeCell ref="AP29:BF29"/>
    <mergeCell ref="BG29:BP29"/>
    <mergeCell ref="BQ29:BZ29"/>
    <mergeCell ref="CA29:CN29"/>
    <mergeCell ref="CO29:DB29"/>
    <mergeCell ref="GL29:GV29"/>
    <mergeCell ref="FG29:FP29"/>
    <mergeCell ref="DN29:DX29"/>
    <mergeCell ref="DC29:DM29"/>
    <mergeCell ref="DY28:EI28"/>
    <mergeCell ref="EV28:FF28"/>
    <mergeCell ref="EJ29:EU29"/>
    <mergeCell ref="DY29:EI29"/>
    <mergeCell ref="AF25:AO25"/>
    <mergeCell ref="AP26:BF26"/>
    <mergeCell ref="BG26:BP26"/>
    <mergeCell ref="A28:E28"/>
    <mergeCell ref="F28:AE28"/>
    <mergeCell ref="AF28:AO28"/>
    <mergeCell ref="AP28:BF28"/>
    <mergeCell ref="DN28:DX28"/>
    <mergeCell ref="BG28:BP28"/>
    <mergeCell ref="BQ28:BZ28"/>
    <mergeCell ref="CA28:CN28"/>
    <mergeCell ref="CO28:DB28"/>
    <mergeCell ref="DC28:DM28"/>
    <mergeCell ref="AP18:BF18"/>
    <mergeCell ref="A26:E26"/>
    <mergeCell ref="F26:AE26"/>
    <mergeCell ref="F20:AE20"/>
    <mergeCell ref="A20:E20"/>
    <mergeCell ref="A22:E22"/>
    <mergeCell ref="A23:E23"/>
    <mergeCell ref="F21:AE21"/>
    <mergeCell ref="F23:AE23"/>
    <mergeCell ref="F25:AE25"/>
    <mergeCell ref="AP23:BF23"/>
    <mergeCell ref="AP21:BF21"/>
    <mergeCell ref="A18:E18"/>
    <mergeCell ref="AF20:AO20"/>
    <mergeCell ref="AP20:BF20"/>
    <mergeCell ref="AF18:AO18"/>
    <mergeCell ref="F19:AE19"/>
    <mergeCell ref="A19:E19"/>
    <mergeCell ref="AF19:AO19"/>
    <mergeCell ref="AP19:BF19"/>
    <mergeCell ref="A27:E27"/>
    <mergeCell ref="F27:AE27"/>
    <mergeCell ref="BG27:BP27"/>
    <mergeCell ref="F18:AE18"/>
    <mergeCell ref="AF23:AO23"/>
    <mergeCell ref="AF21:AO21"/>
    <mergeCell ref="AF22:AO22"/>
    <mergeCell ref="AP22:BF22"/>
    <mergeCell ref="BG23:BP23"/>
    <mergeCell ref="BG24:BP24"/>
    <mergeCell ref="BQ27:BZ27"/>
    <mergeCell ref="AF27:AO27"/>
    <mergeCell ref="AP27:BF27"/>
    <mergeCell ref="EJ26:EU26"/>
    <mergeCell ref="DN27:DX27"/>
    <mergeCell ref="FG27:FP27"/>
    <mergeCell ref="CA27:CN27"/>
    <mergeCell ref="CO27:DB27"/>
    <mergeCell ref="BQ26:BZ26"/>
    <mergeCell ref="AF26:AO26"/>
    <mergeCell ref="GW27:HG27"/>
    <mergeCell ref="EV27:FF27"/>
    <mergeCell ref="FQ27:FZ27"/>
    <mergeCell ref="GL27:GV27"/>
    <mergeCell ref="GA27:GK27"/>
    <mergeCell ref="DC18:DM18"/>
    <mergeCell ref="DC20:DM20"/>
    <mergeCell ref="DC27:DM27"/>
    <mergeCell ref="DC26:DM26"/>
    <mergeCell ref="DC25:DM25"/>
    <mergeCell ref="GW26:HG26"/>
    <mergeCell ref="CA26:CN26"/>
    <mergeCell ref="CO26:DB26"/>
    <mergeCell ref="FG26:FP26"/>
    <mergeCell ref="GA26:GK26"/>
    <mergeCell ref="GL26:GV26"/>
    <mergeCell ref="FQ26:FZ26"/>
    <mergeCell ref="DN26:DX26"/>
    <mergeCell ref="EV26:FF26"/>
    <mergeCell ref="DY26:EI26"/>
    <mergeCell ref="GA17:GK17"/>
    <mergeCell ref="EV17:FF17"/>
    <mergeCell ref="FQ17:FZ17"/>
    <mergeCell ref="DY18:EI18"/>
    <mergeCell ref="DY20:EI20"/>
    <mergeCell ref="DY21:EI21"/>
    <mergeCell ref="GL17:GV17"/>
    <mergeCell ref="DN18:DX18"/>
    <mergeCell ref="DC17:DM17"/>
    <mergeCell ref="EJ17:EU17"/>
    <mergeCell ref="BG17:BP17"/>
    <mergeCell ref="BQ17:BZ17"/>
    <mergeCell ref="CA17:CN17"/>
    <mergeCell ref="CO17:DB17"/>
    <mergeCell ref="DN17:DX17"/>
    <mergeCell ref="DY17:EI17"/>
    <mergeCell ref="DN16:DX16"/>
    <mergeCell ref="EV16:FF16"/>
    <mergeCell ref="BQ16:BZ16"/>
    <mergeCell ref="CA16:CN16"/>
    <mergeCell ref="CO16:DB16"/>
    <mergeCell ref="FQ16:FZ16"/>
    <mergeCell ref="DY16:EI16"/>
    <mergeCell ref="DC16:DM16"/>
    <mergeCell ref="EJ16:EU16"/>
    <mergeCell ref="DC15:DM15"/>
    <mergeCell ref="EV15:FF15"/>
    <mergeCell ref="FQ15:FZ15"/>
    <mergeCell ref="GW15:HG15"/>
    <mergeCell ref="DN15:DX15"/>
    <mergeCell ref="GL15:GV15"/>
    <mergeCell ref="DY15:EI15"/>
    <mergeCell ref="BQ15:BZ15"/>
    <mergeCell ref="CA15:CN15"/>
    <mergeCell ref="CO15:DB15"/>
    <mergeCell ref="A15:E15"/>
    <mergeCell ref="F15:AE15"/>
    <mergeCell ref="AF15:AO15"/>
    <mergeCell ref="AP15:BF15"/>
    <mergeCell ref="FT9:FU9"/>
    <mergeCell ref="FW9:FY9"/>
    <mergeCell ref="GX9:GZ9"/>
    <mergeCell ref="FU7:HG7"/>
    <mergeCell ref="FW3:HG3"/>
    <mergeCell ref="FW4:HG4"/>
    <mergeCell ref="FW5:HG5"/>
    <mergeCell ref="GW14:HG14"/>
    <mergeCell ref="GA1:HG1"/>
    <mergeCell ref="FQ13:FZ13"/>
    <mergeCell ref="FQ14:FZ14"/>
    <mergeCell ref="GL13:GV13"/>
    <mergeCell ref="GL14:GV14"/>
    <mergeCell ref="HA9:HB9"/>
    <mergeCell ref="GL9:GW9"/>
    <mergeCell ref="FU6:HG6"/>
    <mergeCell ref="A2:HF2"/>
    <mergeCell ref="FG13:FP13"/>
    <mergeCell ref="EV13:FF13"/>
    <mergeCell ref="EV14:FF14"/>
    <mergeCell ref="DC12:FF12"/>
    <mergeCell ref="DN13:DX13"/>
    <mergeCell ref="DN14:DX14"/>
    <mergeCell ref="DC13:DM13"/>
    <mergeCell ref="DC14:DM14"/>
    <mergeCell ref="DY13:EI13"/>
    <mergeCell ref="EJ13:EU13"/>
    <mergeCell ref="CA12:CN13"/>
    <mergeCell ref="CA14:CN14"/>
    <mergeCell ref="CO12:DB13"/>
    <mergeCell ref="CO14:DB14"/>
    <mergeCell ref="BQ12:BZ14"/>
    <mergeCell ref="AF12:AO13"/>
    <mergeCell ref="AF14:AO14"/>
    <mergeCell ref="AP12:BF13"/>
    <mergeCell ref="AP14:BF14"/>
    <mergeCell ref="AF16:AO16"/>
    <mergeCell ref="AP16:BF16"/>
    <mergeCell ref="A17:E17"/>
    <mergeCell ref="BG12:BP14"/>
    <mergeCell ref="BG15:BP15"/>
    <mergeCell ref="BG16:BP16"/>
    <mergeCell ref="F17:AE17"/>
    <mergeCell ref="AF17:AO17"/>
    <mergeCell ref="AP17:BF17"/>
    <mergeCell ref="A12:E14"/>
    <mergeCell ref="F12:AE14"/>
    <mergeCell ref="A16:E16"/>
    <mergeCell ref="F16:AE16"/>
    <mergeCell ref="F45:AE45"/>
    <mergeCell ref="A45:E45"/>
    <mergeCell ref="A37:E37"/>
    <mergeCell ref="A41:E41"/>
    <mergeCell ref="F38:AE38"/>
    <mergeCell ref="F39:AE39"/>
    <mergeCell ref="A21:E21"/>
    <mergeCell ref="DN45:DX45"/>
    <mergeCell ref="BG45:BP45"/>
    <mergeCell ref="BQ45:BZ45"/>
    <mergeCell ref="AF37:AO37"/>
    <mergeCell ref="AF36:AO36"/>
    <mergeCell ref="AF39:AO39"/>
    <mergeCell ref="AF45:AO45"/>
    <mergeCell ref="AP45:BF45"/>
    <mergeCell ref="BQ40:BZ40"/>
    <mergeCell ref="BQ36:BZ36"/>
    <mergeCell ref="GW45:HG45"/>
    <mergeCell ref="FG45:FP45"/>
    <mergeCell ref="GA45:GK45"/>
    <mergeCell ref="FQ45:FZ45"/>
    <mergeCell ref="A39:E39"/>
    <mergeCell ref="A38:E38"/>
    <mergeCell ref="F41:AE41"/>
    <mergeCell ref="GL45:GV45"/>
    <mergeCell ref="DC45:DM45"/>
    <mergeCell ref="EJ45:EU45"/>
    <mergeCell ref="CO45:DB45"/>
    <mergeCell ref="DY44:EI44"/>
    <mergeCell ref="GL38:GV38"/>
    <mergeCell ref="A40:E40"/>
    <mergeCell ref="A42:E42"/>
    <mergeCell ref="F40:AE40"/>
    <mergeCell ref="F42:AE42"/>
    <mergeCell ref="AP38:BF38"/>
    <mergeCell ref="AP41:BC41"/>
    <mergeCell ref="AF38:AO38"/>
    <mergeCell ref="BG42:BP42"/>
    <mergeCell ref="BQ39:BZ39"/>
    <mergeCell ref="AF40:AO40"/>
    <mergeCell ref="BG36:BP36"/>
    <mergeCell ref="BG37:BP37"/>
    <mergeCell ref="AP36:BF36"/>
    <mergeCell ref="AP37:BF37"/>
    <mergeCell ref="BG38:BP38"/>
    <mergeCell ref="AF41:AO41"/>
    <mergeCell ref="BQ41:BZ41"/>
    <mergeCell ref="AP42:BF42"/>
    <mergeCell ref="AP40:BF40"/>
    <mergeCell ref="AP39:BF39"/>
    <mergeCell ref="AF42:AO42"/>
    <mergeCell ref="BG41:BP41"/>
    <mergeCell ref="BG40:BP40"/>
    <mergeCell ref="BG39:BP39"/>
    <mergeCell ref="BQ42:BZ42"/>
    <mergeCell ref="CO41:DB41"/>
    <mergeCell ref="DN42:DX42"/>
    <mergeCell ref="DN39:DX39"/>
    <mergeCell ref="CO42:DB42"/>
    <mergeCell ref="DC42:DM42"/>
    <mergeCell ref="CO39:DB39"/>
    <mergeCell ref="DC41:DM41"/>
    <mergeCell ref="DN41:DX41"/>
    <mergeCell ref="DN40:DX40"/>
    <mergeCell ref="CO40:DB40"/>
    <mergeCell ref="DC40:DM40"/>
    <mergeCell ref="EV40:FF40"/>
    <mergeCell ref="DN38:DX38"/>
    <mergeCell ref="CO36:DB36"/>
    <mergeCell ref="CO37:DB37"/>
    <mergeCell ref="DC38:DM38"/>
    <mergeCell ref="DC39:DM39"/>
    <mergeCell ref="CO38:DB38"/>
    <mergeCell ref="DY37:EI37"/>
    <mergeCell ref="EJ36:EU36"/>
    <mergeCell ref="GL39:GV39"/>
    <mergeCell ref="GA39:GK39"/>
    <mergeCell ref="FG40:FP40"/>
    <mergeCell ref="DY42:EI42"/>
    <mergeCell ref="EV42:FF42"/>
    <mergeCell ref="FG39:FP39"/>
    <mergeCell ref="DY40:EI40"/>
    <mergeCell ref="EJ40:EU40"/>
    <mergeCell ref="DY41:EI41"/>
    <mergeCell ref="FG41:FP41"/>
    <mergeCell ref="EJ41:EU41"/>
    <mergeCell ref="FQ39:FZ39"/>
    <mergeCell ref="GA38:GK38"/>
    <mergeCell ref="GA37:GK37"/>
    <mergeCell ref="FQ38:FZ38"/>
    <mergeCell ref="GA42:GK42"/>
    <mergeCell ref="GA41:GK41"/>
    <mergeCell ref="EV37:FF37"/>
    <mergeCell ref="EJ37:EU37"/>
    <mergeCell ref="FG38:FP38"/>
    <mergeCell ref="FQ36:FZ36"/>
    <mergeCell ref="FQ37:FZ37"/>
    <mergeCell ref="FQ40:FZ40"/>
    <mergeCell ref="FQ42:FZ42"/>
    <mergeCell ref="FQ41:FZ41"/>
    <mergeCell ref="GA40:GK40"/>
    <mergeCell ref="GW40:HG40"/>
    <mergeCell ref="GW41:HG41"/>
    <mergeCell ref="GL40:GV40"/>
    <mergeCell ref="GL42:GV42"/>
    <mergeCell ref="GW42:HG42"/>
    <mergeCell ref="GW36:HG36"/>
    <mergeCell ref="GW37:HG37"/>
    <mergeCell ref="GL37:GV37"/>
    <mergeCell ref="GL41:GV41"/>
    <mergeCell ref="GL36:GV36"/>
    <mergeCell ref="A36:E36"/>
    <mergeCell ref="DC36:DM36"/>
    <mergeCell ref="FG36:FP36"/>
    <mergeCell ref="EV36:FF36"/>
    <mergeCell ref="DN36:DX36"/>
    <mergeCell ref="DN37:DX37"/>
    <mergeCell ref="DC37:DM37"/>
    <mergeCell ref="DY36:EI36"/>
    <mergeCell ref="F36:AE36"/>
    <mergeCell ref="F37:AE37"/>
    <mergeCell ref="FG14:FP14"/>
    <mergeCell ref="FG15:FP15"/>
    <mergeCell ref="FG16:FP16"/>
    <mergeCell ref="FG17:FP17"/>
    <mergeCell ref="GA29:GK29"/>
    <mergeCell ref="A24:E24"/>
    <mergeCell ref="F22:AE22"/>
    <mergeCell ref="F24:AE24"/>
    <mergeCell ref="FQ28:FZ28"/>
    <mergeCell ref="FG28:FP28"/>
    <mergeCell ref="BG18:BP18"/>
    <mergeCell ref="DC19:DM19"/>
    <mergeCell ref="DC21:DM21"/>
    <mergeCell ref="CO19:DB19"/>
    <mergeCell ref="BQ18:BZ18"/>
    <mergeCell ref="CO20:DB20"/>
    <mergeCell ref="CA19:CN19"/>
    <mergeCell ref="CA21:CN21"/>
    <mergeCell ref="BG19:BP19"/>
    <mergeCell ref="BQ20:BZ20"/>
    <mergeCell ref="FQ23:FZ23"/>
    <mergeCell ref="FQ21:FZ21"/>
    <mergeCell ref="GA24:GK24"/>
    <mergeCell ref="EJ23:EU23"/>
    <mergeCell ref="FG24:FP24"/>
    <mergeCell ref="EV24:FF24"/>
    <mergeCell ref="FG23:FP23"/>
    <mergeCell ref="GA23:GK23"/>
    <mergeCell ref="FQ24:FZ24"/>
    <mergeCell ref="EJ24:EU24"/>
    <mergeCell ref="DN23:DX23"/>
    <mergeCell ref="EV23:FF23"/>
    <mergeCell ref="FG18:FP18"/>
    <mergeCell ref="GW23:HG23"/>
    <mergeCell ref="GL23:GV23"/>
    <mergeCell ref="FG20:FP20"/>
    <mergeCell ref="FG22:FP22"/>
    <mergeCell ref="FG19:FP19"/>
    <mergeCell ref="FG21:FP21"/>
    <mergeCell ref="FQ18:FZ18"/>
    <mergeCell ref="A52:HG52"/>
    <mergeCell ref="BG25:BP25"/>
    <mergeCell ref="AP25:BB25"/>
    <mergeCell ref="GL25:GV25"/>
    <mergeCell ref="EJ25:EU25"/>
    <mergeCell ref="FG25:FP25"/>
    <mergeCell ref="EV25:FF25"/>
    <mergeCell ref="A25:E25"/>
    <mergeCell ref="GL28:GV28"/>
    <mergeCell ref="GA28:GK28"/>
  </mergeCells>
  <printOptions/>
  <pageMargins left="0.7874015748031497" right="0.6692913385826772" top="0.7874015748031497" bottom="0.3937007874015748" header="0.1968503937007874" footer="0.1968503937007874"/>
  <pageSetup fitToHeight="4" fitToWidth="1"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2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D349"/>
  <sheetViews>
    <sheetView view="pageBreakPreview" zoomScale="150" zoomScaleSheetLayoutView="150" zoomScalePageLayoutView="0" workbookViewId="0" topLeftCell="A325">
      <selection activeCell="BO151" sqref="BO151:DD151"/>
    </sheetView>
  </sheetViews>
  <sheetFormatPr defaultColWidth="0.875" defaultRowHeight="12.75"/>
  <cols>
    <col min="1" max="4" width="0.875" style="1" customWidth="1"/>
    <col min="5" max="5" width="2.125" style="1" customWidth="1"/>
    <col min="6" max="31" width="0.875" style="1" customWidth="1"/>
    <col min="32" max="32" width="3.375" style="1" customWidth="1"/>
    <col min="33" max="41" width="0.875" style="1" customWidth="1"/>
    <col min="42" max="42" width="3.375" style="1" customWidth="1"/>
    <col min="43" max="16384" width="0.875" style="1" customWidth="1"/>
  </cols>
  <sheetData>
    <row r="1" ht="11.25">
      <c r="DD1" s="3" t="s">
        <v>523</v>
      </c>
    </row>
    <row r="2" ht="11.25">
      <c r="DD2" s="3" t="s">
        <v>524</v>
      </c>
    </row>
    <row r="3" spans="87:108" ht="11.25"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3" t="s">
        <v>475</v>
      </c>
    </row>
    <row r="4" spans="1:108" s="4" customFormat="1" ht="33.75" customHeight="1">
      <c r="A4" s="893" t="s">
        <v>697</v>
      </c>
      <c r="B4" s="893"/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3"/>
      <c r="R4" s="893"/>
      <c r="S4" s="893"/>
      <c r="T4" s="893"/>
      <c r="U4" s="893"/>
      <c r="V4" s="893"/>
      <c r="W4" s="893"/>
      <c r="X4" s="893"/>
      <c r="Y4" s="893"/>
      <c r="Z4" s="893"/>
      <c r="AA4" s="893"/>
      <c r="AB4" s="893"/>
      <c r="AC4" s="893"/>
      <c r="AD4" s="893"/>
      <c r="AE4" s="893"/>
      <c r="AF4" s="893"/>
      <c r="AG4" s="893"/>
      <c r="AH4" s="893"/>
      <c r="AI4" s="893"/>
      <c r="AJ4" s="893"/>
      <c r="AK4" s="893"/>
      <c r="AL4" s="893"/>
      <c r="AM4" s="893"/>
      <c r="AN4" s="893"/>
      <c r="AO4" s="893"/>
      <c r="AP4" s="893"/>
      <c r="AQ4" s="893"/>
      <c r="AR4" s="893"/>
      <c r="AS4" s="893"/>
      <c r="AT4" s="893"/>
      <c r="AU4" s="893"/>
      <c r="AV4" s="893"/>
      <c r="AW4" s="893"/>
      <c r="AX4" s="893"/>
      <c r="AY4" s="893"/>
      <c r="AZ4" s="893"/>
      <c r="BA4" s="893"/>
      <c r="BB4" s="893"/>
      <c r="BC4" s="893"/>
      <c r="BD4" s="893"/>
      <c r="BE4" s="893"/>
      <c r="BF4" s="893"/>
      <c r="BG4" s="893"/>
      <c r="BH4" s="893"/>
      <c r="BI4" s="893"/>
      <c r="BJ4" s="893"/>
      <c r="BK4" s="893"/>
      <c r="BL4" s="893"/>
      <c r="BM4" s="893"/>
      <c r="BN4" s="893"/>
      <c r="BO4" s="893"/>
      <c r="BP4" s="893"/>
      <c r="BQ4" s="893"/>
      <c r="BR4" s="893"/>
      <c r="BS4" s="893"/>
      <c r="BT4" s="893"/>
      <c r="BU4" s="893"/>
      <c r="BV4" s="893"/>
      <c r="BW4" s="893"/>
      <c r="BX4" s="893"/>
      <c r="BY4" s="893"/>
      <c r="BZ4" s="893"/>
      <c r="CA4" s="893"/>
      <c r="CB4" s="893"/>
      <c r="CC4" s="893"/>
      <c r="CD4" s="893"/>
      <c r="CE4" s="893"/>
      <c r="CF4" s="893"/>
      <c r="CG4" s="893"/>
      <c r="CH4" s="893"/>
      <c r="CI4" s="893"/>
      <c r="CJ4" s="893"/>
      <c r="CK4" s="893"/>
      <c r="CL4" s="893"/>
      <c r="CM4" s="893"/>
      <c r="CN4" s="893"/>
      <c r="CO4" s="893"/>
      <c r="CP4" s="893"/>
      <c r="CQ4" s="893"/>
      <c r="CR4" s="893"/>
      <c r="CS4" s="893"/>
      <c r="CT4" s="893"/>
      <c r="CU4" s="893"/>
      <c r="CV4" s="893"/>
      <c r="CW4" s="893"/>
      <c r="CX4" s="893"/>
      <c r="CY4" s="893"/>
      <c r="CZ4" s="893"/>
      <c r="DA4" s="893"/>
      <c r="DB4" s="893"/>
      <c r="DC4" s="893"/>
      <c r="DD4" s="893"/>
    </row>
    <row r="5" spans="1:108" s="4" customFormat="1" ht="18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38" t="s">
        <v>362</v>
      </c>
    </row>
    <row r="6" spans="81:108" ht="11.25" customHeight="1">
      <c r="CC6" s="26"/>
      <c r="CD6" s="26"/>
      <c r="CE6" s="882" t="s">
        <v>543</v>
      </c>
      <c r="CF6" s="882"/>
      <c r="CG6" s="882"/>
      <c r="CH6" s="882"/>
      <c r="CI6" s="882"/>
      <c r="CJ6" s="882"/>
      <c r="CK6" s="882"/>
      <c r="CL6" s="882"/>
      <c r="CM6" s="882"/>
      <c r="CN6" s="882"/>
      <c r="CO6" s="882"/>
      <c r="CP6" s="882"/>
      <c r="CQ6" s="882"/>
      <c r="CR6" s="882"/>
      <c r="CS6" s="882"/>
      <c r="CT6" s="882"/>
      <c r="CU6" s="882"/>
      <c r="CV6" s="882"/>
      <c r="CW6" s="882"/>
      <c r="CX6" s="882"/>
      <c r="CY6" s="882"/>
      <c r="CZ6" s="882"/>
      <c r="DA6" s="882"/>
      <c r="DB6" s="882"/>
      <c r="DC6" s="882"/>
      <c r="DD6" s="882"/>
    </row>
    <row r="7" spans="81:108" ht="17.25" customHeight="1">
      <c r="CC7" s="26"/>
      <c r="CD7" s="26"/>
      <c r="CE7" s="882" t="s">
        <v>212</v>
      </c>
      <c r="CF7" s="882"/>
      <c r="CG7" s="882"/>
      <c r="CH7" s="882"/>
      <c r="CI7" s="882"/>
      <c r="CJ7" s="882"/>
      <c r="CK7" s="882"/>
      <c r="CL7" s="882"/>
      <c r="CM7" s="882"/>
      <c r="CN7" s="882"/>
      <c r="CO7" s="882"/>
      <c r="CP7" s="882"/>
      <c r="CQ7" s="882"/>
      <c r="CR7" s="882"/>
      <c r="CS7" s="882"/>
      <c r="CT7" s="882"/>
      <c r="CU7" s="882"/>
      <c r="CV7" s="882"/>
      <c r="CW7" s="882"/>
      <c r="CX7" s="882"/>
      <c r="CY7" s="882"/>
      <c r="CZ7" s="882"/>
      <c r="DA7" s="882"/>
      <c r="DB7" s="882"/>
      <c r="DC7" s="882"/>
      <c r="DD7" s="882"/>
    </row>
    <row r="8" spans="81:108" ht="17.25" customHeight="1">
      <c r="CC8" s="26"/>
      <c r="CD8" s="26"/>
      <c r="CE8" s="882" t="s">
        <v>213</v>
      </c>
      <c r="CF8" s="882"/>
      <c r="CG8" s="882"/>
      <c r="CH8" s="882"/>
      <c r="CI8" s="882"/>
      <c r="CJ8" s="882"/>
      <c r="CK8" s="882"/>
      <c r="CL8" s="882"/>
      <c r="CM8" s="882"/>
      <c r="CN8" s="882"/>
      <c r="CO8" s="882"/>
      <c r="CP8" s="882"/>
      <c r="CQ8" s="882"/>
      <c r="CR8" s="882"/>
      <c r="CS8" s="882"/>
      <c r="CT8" s="882"/>
      <c r="CU8" s="882"/>
      <c r="CV8" s="882"/>
      <c r="CW8" s="882"/>
      <c r="CX8" s="882"/>
      <c r="CY8" s="882"/>
      <c r="CZ8" s="882"/>
      <c r="DA8" s="882"/>
      <c r="DB8" s="882"/>
      <c r="DC8" s="882"/>
      <c r="DD8" s="882"/>
    </row>
    <row r="9" spans="81:108" ht="11.25" customHeight="1">
      <c r="CC9" s="26"/>
      <c r="CD9" s="26"/>
      <c r="CE9" s="26"/>
      <c r="CF9" s="26"/>
      <c r="CG9" s="26"/>
      <c r="CH9" s="26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8"/>
    </row>
    <row r="10" spans="79:108" ht="12.75" customHeight="1">
      <c r="CA10" s="895"/>
      <c r="CB10" s="895"/>
      <c r="CC10" s="895"/>
      <c r="CD10" s="895"/>
      <c r="CE10" s="895"/>
      <c r="CF10" s="895"/>
      <c r="CG10" s="895"/>
      <c r="CH10" s="895"/>
      <c r="CI10" s="895"/>
      <c r="CJ10" s="895"/>
      <c r="CK10" s="895"/>
      <c r="CL10" s="895"/>
      <c r="CM10" s="895"/>
      <c r="CN10" s="895"/>
      <c r="CO10" s="895"/>
      <c r="CP10" s="895"/>
      <c r="CQ10" s="895"/>
      <c r="CR10" s="895"/>
      <c r="CS10" s="895"/>
      <c r="CT10" s="895"/>
      <c r="CU10" s="895"/>
      <c r="CV10" s="895"/>
      <c r="CW10" s="895"/>
      <c r="CX10" s="895"/>
      <c r="CY10" s="895"/>
      <c r="CZ10" s="895"/>
      <c r="DA10" s="895"/>
      <c r="DB10" s="895"/>
      <c r="DC10" s="895"/>
      <c r="DD10" s="895"/>
    </row>
    <row r="11" spans="79:108" ht="12" customHeight="1">
      <c r="CA11" s="885" t="s">
        <v>300</v>
      </c>
      <c r="CB11" s="885"/>
      <c r="CC11" s="885"/>
      <c r="CD11" s="885"/>
      <c r="CE11" s="885"/>
      <c r="CF11" s="885"/>
      <c r="CG11" s="885"/>
      <c r="CH11" s="885"/>
      <c r="CI11" s="885"/>
      <c r="CJ11" s="885"/>
      <c r="CK11" s="885"/>
      <c r="CL11" s="885"/>
      <c r="CM11" s="885"/>
      <c r="CN11" s="885"/>
      <c r="CO11" s="885"/>
      <c r="CP11" s="885"/>
      <c r="CQ11" s="885"/>
      <c r="CR11" s="885"/>
      <c r="CS11" s="885"/>
      <c r="CT11" s="885"/>
      <c r="CU11" s="885"/>
      <c r="CV11" s="885"/>
      <c r="CW11" s="885"/>
      <c r="CX11" s="885"/>
      <c r="CY11" s="885"/>
      <c r="CZ11" s="885"/>
      <c r="DA11" s="885"/>
      <c r="DB11" s="885"/>
      <c r="DC11" s="885"/>
      <c r="DD11" s="885"/>
    </row>
    <row r="12" spans="78:108" s="26" customFormat="1" ht="12.75">
      <c r="BZ12" s="882" t="s">
        <v>301</v>
      </c>
      <c r="CA12" s="882"/>
      <c r="CB12" s="881"/>
      <c r="CC12" s="881"/>
      <c r="CD12" s="881"/>
      <c r="CE12" s="884" t="s">
        <v>301</v>
      </c>
      <c r="CF12" s="884"/>
      <c r="CG12" s="884"/>
      <c r="CH12" s="881"/>
      <c r="CI12" s="881"/>
      <c r="CJ12" s="881"/>
      <c r="CK12" s="881"/>
      <c r="CL12" s="881"/>
      <c r="CM12" s="881"/>
      <c r="CN12" s="881"/>
      <c r="CO12" s="881"/>
      <c r="CP12" s="881"/>
      <c r="CQ12" s="881"/>
      <c r="CR12" s="881"/>
      <c r="CS12" s="882">
        <v>20</v>
      </c>
      <c r="CT12" s="882"/>
      <c r="CU12" s="882"/>
      <c r="CV12" s="882"/>
      <c r="CW12" s="883"/>
      <c r="CX12" s="883"/>
      <c r="CY12" s="883"/>
      <c r="CZ12" s="40" t="s">
        <v>525</v>
      </c>
      <c r="DD12" s="40"/>
    </row>
    <row r="13" s="26" customFormat="1" ht="12.75">
      <c r="DD13" s="38" t="s">
        <v>302</v>
      </c>
    </row>
    <row r="14" ht="11.25">
      <c r="DD14" s="3"/>
    </row>
    <row r="15" ht="11.25">
      <c r="DD15" s="3"/>
    </row>
    <row r="16" spans="1:108" s="26" customFormat="1" ht="12.75">
      <c r="A16" s="40" t="s">
        <v>526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N16" s="895" t="s">
        <v>141</v>
      </c>
      <c r="AO16" s="895"/>
      <c r="AP16" s="895"/>
      <c r="AQ16" s="895"/>
      <c r="AR16" s="895"/>
      <c r="AS16" s="895"/>
      <c r="AT16" s="895"/>
      <c r="AU16" s="895"/>
      <c r="AV16" s="895"/>
      <c r="AW16" s="895"/>
      <c r="AX16" s="895"/>
      <c r="AY16" s="895"/>
      <c r="AZ16" s="895"/>
      <c r="BA16" s="895"/>
      <c r="BB16" s="895"/>
      <c r="BC16" s="895"/>
      <c r="BD16" s="895"/>
      <c r="BE16" s="895"/>
      <c r="BF16" s="895"/>
      <c r="BG16" s="895"/>
      <c r="BH16" s="895"/>
      <c r="BI16" s="895"/>
      <c r="BJ16" s="895"/>
      <c r="BK16" s="895"/>
      <c r="BL16" s="895"/>
      <c r="BM16" s="895"/>
      <c r="BN16" s="895"/>
      <c r="BO16" s="895"/>
      <c r="BP16" s="895"/>
      <c r="BQ16" s="895"/>
      <c r="BR16" s="895"/>
      <c r="BS16" s="895"/>
      <c r="BT16" s="895"/>
      <c r="BU16" s="895"/>
      <c r="BV16" s="895"/>
      <c r="BW16" s="895"/>
      <c r="BX16" s="895"/>
      <c r="BY16" s="895"/>
      <c r="BZ16" s="895"/>
      <c r="CA16" s="895"/>
      <c r="CB16" s="895"/>
      <c r="CC16" s="895"/>
      <c r="CD16" s="895"/>
      <c r="CE16" s="895"/>
      <c r="CF16" s="895"/>
      <c r="CG16" s="895"/>
      <c r="CH16" s="895"/>
      <c r="DD16" s="38"/>
    </row>
    <row r="17" ht="11.25">
      <c r="DD17" s="3"/>
    </row>
    <row r="18" spans="1:108" s="26" customFormat="1" ht="12.75">
      <c r="A18" s="26" t="s">
        <v>527</v>
      </c>
      <c r="R18" s="881" t="s">
        <v>7</v>
      </c>
      <c r="S18" s="881"/>
      <c r="T18" s="881"/>
      <c r="U18" s="881"/>
      <c r="V18" s="881"/>
      <c r="W18" s="881"/>
      <c r="X18" s="881"/>
      <c r="Y18" s="881"/>
      <c r="Z18" s="881"/>
      <c r="AA18" s="881"/>
      <c r="AB18" s="881"/>
      <c r="AC18" s="882">
        <v>20</v>
      </c>
      <c r="AD18" s="882"/>
      <c r="AE18" s="882"/>
      <c r="AF18" s="882"/>
      <c r="AG18" s="883" t="s">
        <v>544</v>
      </c>
      <c r="AH18" s="883"/>
      <c r="AI18" s="883"/>
      <c r="AK18" s="40" t="s">
        <v>528</v>
      </c>
      <c r="DD18" s="38"/>
    </row>
    <row r="19" ht="12" thickBot="1">
      <c r="DD19" s="3"/>
    </row>
    <row r="20" spans="1:108" s="41" customFormat="1" ht="27" customHeight="1">
      <c r="A20" s="887" t="s">
        <v>529</v>
      </c>
      <c r="B20" s="888"/>
      <c r="C20" s="888"/>
      <c r="D20" s="888"/>
      <c r="E20" s="889"/>
      <c r="F20" s="455" t="s">
        <v>530</v>
      </c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7"/>
      <c r="AG20" s="894" t="s">
        <v>531</v>
      </c>
      <c r="AH20" s="894"/>
      <c r="AI20" s="894"/>
      <c r="AJ20" s="894"/>
      <c r="AK20" s="894"/>
      <c r="AL20" s="894"/>
      <c r="AM20" s="894"/>
      <c r="AN20" s="894"/>
      <c r="AO20" s="894"/>
      <c r="AP20" s="894"/>
      <c r="AQ20" s="894"/>
      <c r="AR20" s="894"/>
      <c r="AS20" s="894"/>
      <c r="AT20" s="894"/>
      <c r="AU20" s="894"/>
      <c r="AV20" s="894"/>
      <c r="AW20" s="894"/>
      <c r="AX20" s="894"/>
      <c r="AY20" s="894"/>
      <c r="AZ20" s="894"/>
      <c r="BA20" s="455" t="s">
        <v>532</v>
      </c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/>
      <c r="BN20" s="457"/>
      <c r="BO20" s="455" t="s">
        <v>533</v>
      </c>
      <c r="BP20" s="456"/>
      <c r="BQ20" s="456"/>
      <c r="BR20" s="456"/>
      <c r="BS20" s="456"/>
      <c r="BT20" s="456"/>
      <c r="BU20" s="456"/>
      <c r="BV20" s="456"/>
      <c r="BW20" s="456"/>
      <c r="BX20" s="456"/>
      <c r="BY20" s="456"/>
      <c r="BZ20" s="456"/>
      <c r="CA20" s="456"/>
      <c r="CB20" s="456"/>
      <c r="CC20" s="456"/>
      <c r="CD20" s="456"/>
      <c r="CE20" s="456"/>
      <c r="CF20" s="456"/>
      <c r="CG20" s="456"/>
      <c r="CH20" s="456"/>
      <c r="CI20" s="456"/>
      <c r="CJ20" s="456"/>
      <c r="CK20" s="456"/>
      <c r="CL20" s="456"/>
      <c r="CM20" s="456"/>
      <c r="CN20" s="456"/>
      <c r="CO20" s="456"/>
      <c r="CP20" s="456"/>
      <c r="CQ20" s="456"/>
      <c r="CR20" s="456"/>
      <c r="CS20" s="456"/>
      <c r="CT20" s="456"/>
      <c r="CU20" s="456"/>
      <c r="CV20" s="456"/>
      <c r="CW20" s="456"/>
      <c r="CX20" s="456"/>
      <c r="CY20" s="456"/>
      <c r="CZ20" s="456"/>
      <c r="DA20" s="456"/>
      <c r="DB20" s="456"/>
      <c r="DC20" s="456"/>
      <c r="DD20" s="690"/>
    </row>
    <row r="21" spans="1:108" s="41" customFormat="1" ht="27" customHeight="1">
      <c r="A21" s="890"/>
      <c r="B21" s="684"/>
      <c r="C21" s="684"/>
      <c r="D21" s="684"/>
      <c r="E21" s="685"/>
      <c r="F21" s="464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6"/>
      <c r="AG21" s="438" t="s">
        <v>534</v>
      </c>
      <c r="AH21" s="437"/>
      <c r="AI21" s="437"/>
      <c r="AJ21" s="437"/>
      <c r="AK21" s="437"/>
      <c r="AL21" s="437"/>
      <c r="AM21" s="437"/>
      <c r="AN21" s="437"/>
      <c r="AO21" s="437"/>
      <c r="AP21" s="437"/>
      <c r="AQ21" s="438" t="s">
        <v>535</v>
      </c>
      <c r="AR21" s="437"/>
      <c r="AS21" s="437"/>
      <c r="AT21" s="437"/>
      <c r="AU21" s="437"/>
      <c r="AV21" s="437"/>
      <c r="AW21" s="437"/>
      <c r="AX21" s="437"/>
      <c r="AY21" s="437"/>
      <c r="AZ21" s="437"/>
      <c r="BA21" s="464"/>
      <c r="BB21" s="465"/>
      <c r="BC21" s="465"/>
      <c r="BD21" s="465"/>
      <c r="BE21" s="465"/>
      <c r="BF21" s="465"/>
      <c r="BG21" s="465"/>
      <c r="BH21" s="465"/>
      <c r="BI21" s="465"/>
      <c r="BJ21" s="465"/>
      <c r="BK21" s="465"/>
      <c r="BL21" s="465"/>
      <c r="BM21" s="465"/>
      <c r="BN21" s="466"/>
      <c r="BO21" s="464"/>
      <c r="BP21" s="465"/>
      <c r="BQ21" s="465"/>
      <c r="BR21" s="465"/>
      <c r="BS21" s="465"/>
      <c r="BT21" s="465"/>
      <c r="BU21" s="465"/>
      <c r="BV21" s="465"/>
      <c r="BW21" s="465"/>
      <c r="BX21" s="465"/>
      <c r="BY21" s="465"/>
      <c r="BZ21" s="465"/>
      <c r="CA21" s="465"/>
      <c r="CB21" s="465"/>
      <c r="CC21" s="465"/>
      <c r="CD21" s="465"/>
      <c r="CE21" s="465"/>
      <c r="CF21" s="465"/>
      <c r="CG21" s="465"/>
      <c r="CH21" s="465"/>
      <c r="CI21" s="465"/>
      <c r="CJ21" s="465"/>
      <c r="CK21" s="465"/>
      <c r="CL21" s="465"/>
      <c r="CM21" s="465"/>
      <c r="CN21" s="465"/>
      <c r="CO21" s="465"/>
      <c r="CP21" s="465"/>
      <c r="CQ21" s="465"/>
      <c r="CR21" s="465"/>
      <c r="CS21" s="465"/>
      <c r="CT21" s="465"/>
      <c r="CU21" s="465"/>
      <c r="CV21" s="465"/>
      <c r="CW21" s="465"/>
      <c r="CX21" s="465"/>
      <c r="CY21" s="465"/>
      <c r="CZ21" s="465"/>
      <c r="DA21" s="465"/>
      <c r="DB21" s="465"/>
      <c r="DC21" s="465"/>
      <c r="DD21" s="891"/>
    </row>
    <row r="22" spans="1:108" s="41" customFormat="1" ht="10.5">
      <c r="A22" s="886">
        <v>1</v>
      </c>
      <c r="B22" s="848"/>
      <c r="C22" s="848"/>
      <c r="D22" s="848"/>
      <c r="E22" s="848"/>
      <c r="F22" s="848">
        <v>2</v>
      </c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848"/>
      <c r="S22" s="848"/>
      <c r="T22" s="848"/>
      <c r="U22" s="848"/>
      <c r="V22" s="848"/>
      <c r="W22" s="848"/>
      <c r="X22" s="848"/>
      <c r="Y22" s="848"/>
      <c r="Z22" s="848"/>
      <c r="AA22" s="848"/>
      <c r="AB22" s="848"/>
      <c r="AC22" s="848"/>
      <c r="AD22" s="848"/>
      <c r="AE22" s="848"/>
      <c r="AF22" s="848"/>
      <c r="AG22" s="848">
        <v>3</v>
      </c>
      <c r="AH22" s="848"/>
      <c r="AI22" s="848"/>
      <c r="AJ22" s="848"/>
      <c r="AK22" s="848"/>
      <c r="AL22" s="848"/>
      <c r="AM22" s="848"/>
      <c r="AN22" s="848"/>
      <c r="AO22" s="848"/>
      <c r="AP22" s="848"/>
      <c r="AQ22" s="848">
        <v>4</v>
      </c>
      <c r="AR22" s="848"/>
      <c r="AS22" s="848"/>
      <c r="AT22" s="848"/>
      <c r="AU22" s="848"/>
      <c r="AV22" s="848"/>
      <c r="AW22" s="848"/>
      <c r="AX22" s="848"/>
      <c r="AY22" s="848"/>
      <c r="AZ22" s="848"/>
      <c r="BA22" s="848">
        <v>5</v>
      </c>
      <c r="BB22" s="848"/>
      <c r="BC22" s="848"/>
      <c r="BD22" s="848"/>
      <c r="BE22" s="848"/>
      <c r="BF22" s="848"/>
      <c r="BG22" s="848"/>
      <c r="BH22" s="848"/>
      <c r="BI22" s="848"/>
      <c r="BJ22" s="848"/>
      <c r="BK22" s="848"/>
      <c r="BL22" s="848"/>
      <c r="BM22" s="848"/>
      <c r="BN22" s="848"/>
      <c r="BO22" s="848">
        <v>6</v>
      </c>
      <c r="BP22" s="848"/>
      <c r="BQ22" s="848"/>
      <c r="BR22" s="848"/>
      <c r="BS22" s="848"/>
      <c r="BT22" s="848"/>
      <c r="BU22" s="848"/>
      <c r="BV22" s="848"/>
      <c r="BW22" s="848"/>
      <c r="BX22" s="848"/>
      <c r="BY22" s="848"/>
      <c r="BZ22" s="848"/>
      <c r="CA22" s="848"/>
      <c r="CB22" s="848"/>
      <c r="CC22" s="848"/>
      <c r="CD22" s="848"/>
      <c r="CE22" s="848"/>
      <c r="CF22" s="848"/>
      <c r="CG22" s="848"/>
      <c r="CH22" s="848"/>
      <c r="CI22" s="848"/>
      <c r="CJ22" s="848"/>
      <c r="CK22" s="848"/>
      <c r="CL22" s="848"/>
      <c r="CM22" s="848"/>
      <c r="CN22" s="848"/>
      <c r="CO22" s="848"/>
      <c r="CP22" s="848"/>
      <c r="CQ22" s="848"/>
      <c r="CR22" s="848"/>
      <c r="CS22" s="848"/>
      <c r="CT22" s="848"/>
      <c r="CU22" s="848"/>
      <c r="CV22" s="848"/>
      <c r="CW22" s="848"/>
      <c r="CX22" s="848"/>
      <c r="CY22" s="848"/>
      <c r="CZ22" s="848"/>
      <c r="DA22" s="848"/>
      <c r="DB22" s="848"/>
      <c r="DC22" s="848"/>
      <c r="DD22" s="892"/>
    </row>
    <row r="23" spans="1:108" s="41" customFormat="1" ht="10.5">
      <c r="A23" s="860" t="s">
        <v>8</v>
      </c>
      <c r="B23" s="860"/>
      <c r="C23" s="860"/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0"/>
      <c r="P23" s="860"/>
      <c r="Q23" s="860"/>
      <c r="R23" s="860"/>
      <c r="S23" s="860"/>
      <c r="T23" s="860"/>
      <c r="U23" s="860"/>
      <c r="V23" s="860"/>
      <c r="W23" s="860"/>
      <c r="X23" s="860"/>
      <c r="Y23" s="860"/>
      <c r="Z23" s="860"/>
      <c r="AA23" s="860"/>
      <c r="AB23" s="860"/>
      <c r="AC23" s="860"/>
      <c r="AD23" s="860"/>
      <c r="AE23" s="860"/>
      <c r="AF23" s="860"/>
      <c r="AG23" s="860"/>
      <c r="AH23" s="860"/>
      <c r="AI23" s="860"/>
      <c r="AJ23" s="860"/>
      <c r="AK23" s="860"/>
      <c r="AL23" s="860"/>
      <c r="AM23" s="860"/>
      <c r="AN23" s="860"/>
      <c r="AO23" s="860"/>
      <c r="AP23" s="860"/>
      <c r="AQ23" s="860"/>
      <c r="AR23" s="860"/>
      <c r="AS23" s="860"/>
      <c r="AT23" s="860"/>
      <c r="AU23" s="860"/>
      <c r="AV23" s="860"/>
      <c r="AW23" s="860"/>
      <c r="AX23" s="860"/>
      <c r="AY23" s="860"/>
      <c r="AZ23" s="860"/>
      <c r="BA23" s="860"/>
      <c r="BB23" s="860"/>
      <c r="BC23" s="860"/>
      <c r="BD23" s="860"/>
      <c r="BE23" s="860"/>
      <c r="BF23" s="860"/>
      <c r="BG23" s="860"/>
      <c r="BH23" s="860"/>
      <c r="BI23" s="860"/>
      <c r="BJ23" s="860"/>
      <c r="BK23" s="860"/>
      <c r="BL23" s="860"/>
      <c r="BM23" s="860"/>
      <c r="BN23" s="860"/>
      <c r="BO23" s="860"/>
      <c r="BP23" s="860"/>
      <c r="BQ23" s="860"/>
      <c r="BR23" s="860"/>
      <c r="BS23" s="860"/>
      <c r="BT23" s="860"/>
      <c r="BU23" s="860"/>
      <c r="BV23" s="860"/>
      <c r="BW23" s="860"/>
      <c r="BX23" s="860"/>
      <c r="BY23" s="860"/>
      <c r="BZ23" s="860"/>
      <c r="CA23" s="860"/>
      <c r="CB23" s="860"/>
      <c r="CC23" s="860"/>
      <c r="CD23" s="860"/>
      <c r="CE23" s="860"/>
      <c r="CF23" s="860"/>
      <c r="CG23" s="860"/>
      <c r="CH23" s="860"/>
      <c r="CI23" s="860"/>
      <c r="CJ23" s="860"/>
      <c r="CK23" s="860"/>
      <c r="CL23" s="860"/>
      <c r="CM23" s="860"/>
      <c r="CN23" s="860"/>
      <c r="CO23" s="860"/>
      <c r="CP23" s="860"/>
      <c r="CQ23" s="860"/>
      <c r="CR23" s="860"/>
      <c r="CS23" s="860"/>
      <c r="CT23" s="860"/>
      <c r="CU23" s="860"/>
      <c r="CV23" s="860"/>
      <c r="CW23" s="860"/>
      <c r="CX23" s="860"/>
      <c r="CY23" s="860"/>
      <c r="CZ23" s="860"/>
      <c r="DA23" s="860"/>
      <c r="DB23" s="860"/>
      <c r="DC23" s="860"/>
      <c r="DD23" s="860"/>
    </row>
    <row r="24" spans="1:108" s="41" customFormat="1" ht="10.5">
      <c r="A24" s="848" t="s">
        <v>158</v>
      </c>
      <c r="B24" s="848"/>
      <c r="C24" s="848"/>
      <c r="D24" s="848"/>
      <c r="E24" s="848"/>
      <c r="F24" s="853" t="s">
        <v>284</v>
      </c>
      <c r="G24" s="854"/>
      <c r="H24" s="854"/>
      <c r="I24" s="854"/>
      <c r="J24" s="854"/>
      <c r="K24" s="854"/>
      <c r="L24" s="854"/>
      <c r="M24" s="854"/>
      <c r="N24" s="854"/>
      <c r="O24" s="854"/>
      <c r="P24" s="854"/>
      <c r="Q24" s="854"/>
      <c r="R24" s="854"/>
      <c r="S24" s="854"/>
      <c r="T24" s="854"/>
      <c r="U24" s="854"/>
      <c r="V24" s="854"/>
      <c r="W24" s="854"/>
      <c r="X24" s="854"/>
      <c r="Y24" s="854"/>
      <c r="Z24" s="854"/>
      <c r="AA24" s="854"/>
      <c r="AB24" s="854"/>
      <c r="AC24" s="854"/>
      <c r="AD24" s="854"/>
      <c r="AE24" s="854"/>
      <c r="AF24" s="854"/>
      <c r="AG24" s="854"/>
      <c r="AH24" s="854"/>
      <c r="AI24" s="854"/>
      <c r="AJ24" s="854"/>
      <c r="AK24" s="854"/>
      <c r="AL24" s="854"/>
      <c r="AM24" s="854"/>
      <c r="AN24" s="854"/>
      <c r="AO24" s="854"/>
      <c r="AP24" s="854"/>
      <c r="AQ24" s="854"/>
      <c r="AR24" s="854"/>
      <c r="AS24" s="854"/>
      <c r="AT24" s="854"/>
      <c r="AU24" s="854"/>
      <c r="AV24" s="854"/>
      <c r="AW24" s="854"/>
      <c r="AX24" s="854"/>
      <c r="AY24" s="854"/>
      <c r="AZ24" s="854"/>
      <c r="BA24" s="854"/>
      <c r="BB24" s="854"/>
      <c r="BC24" s="854"/>
      <c r="BD24" s="854"/>
      <c r="BE24" s="854"/>
      <c r="BF24" s="854"/>
      <c r="BG24" s="854"/>
      <c r="BH24" s="854"/>
      <c r="BI24" s="854"/>
      <c r="BJ24" s="854"/>
      <c r="BK24" s="854"/>
      <c r="BL24" s="854"/>
      <c r="BM24" s="854"/>
      <c r="BN24" s="854"/>
      <c r="BO24" s="854"/>
      <c r="BP24" s="854"/>
      <c r="BQ24" s="854"/>
      <c r="BR24" s="854"/>
      <c r="BS24" s="854"/>
      <c r="BT24" s="854"/>
      <c r="BU24" s="854"/>
      <c r="BV24" s="854"/>
      <c r="BW24" s="854"/>
      <c r="BX24" s="854"/>
      <c r="BY24" s="854"/>
      <c r="BZ24" s="854"/>
      <c r="CA24" s="854"/>
      <c r="CB24" s="854"/>
      <c r="CC24" s="854"/>
      <c r="CD24" s="854"/>
      <c r="CE24" s="854"/>
      <c r="CF24" s="854"/>
      <c r="CG24" s="854"/>
      <c r="CH24" s="854"/>
      <c r="CI24" s="854"/>
      <c r="CJ24" s="854"/>
      <c r="CK24" s="854"/>
      <c r="CL24" s="854"/>
      <c r="CM24" s="854"/>
      <c r="CN24" s="854"/>
      <c r="CO24" s="854"/>
      <c r="CP24" s="854"/>
      <c r="CQ24" s="854"/>
      <c r="CR24" s="854"/>
      <c r="CS24" s="854"/>
      <c r="CT24" s="854"/>
      <c r="CU24" s="854"/>
      <c r="CV24" s="854"/>
      <c r="CW24" s="854"/>
      <c r="CX24" s="854"/>
      <c r="CY24" s="854"/>
      <c r="CZ24" s="854"/>
      <c r="DA24" s="854"/>
      <c r="DB24" s="854"/>
      <c r="DC24" s="854"/>
      <c r="DD24" s="855"/>
    </row>
    <row r="25" spans="1:108" s="41" customFormat="1" ht="30.75" customHeight="1">
      <c r="A25" s="848" t="s">
        <v>93</v>
      </c>
      <c r="B25" s="848"/>
      <c r="C25" s="848"/>
      <c r="D25" s="848"/>
      <c r="E25" s="848"/>
      <c r="F25" s="849" t="s">
        <v>718</v>
      </c>
      <c r="G25" s="850"/>
      <c r="H25" s="850"/>
      <c r="I25" s="850"/>
      <c r="J25" s="850"/>
      <c r="K25" s="850"/>
      <c r="L25" s="850"/>
      <c r="M25" s="850"/>
      <c r="N25" s="850"/>
      <c r="O25" s="850"/>
      <c r="P25" s="850"/>
      <c r="Q25" s="850"/>
      <c r="R25" s="850"/>
      <c r="S25" s="850"/>
      <c r="T25" s="850"/>
      <c r="U25" s="850"/>
      <c r="V25" s="850"/>
      <c r="W25" s="850"/>
      <c r="X25" s="850"/>
      <c r="Y25" s="850"/>
      <c r="Z25" s="850"/>
      <c r="AA25" s="850"/>
      <c r="AB25" s="850"/>
      <c r="AC25" s="850"/>
      <c r="AD25" s="850"/>
      <c r="AE25" s="850"/>
      <c r="AF25" s="851"/>
      <c r="AG25" s="852">
        <v>42125</v>
      </c>
      <c r="AH25" s="848"/>
      <c r="AI25" s="848"/>
      <c r="AJ25" s="848"/>
      <c r="AK25" s="848"/>
      <c r="AL25" s="848"/>
      <c r="AM25" s="848"/>
      <c r="AN25" s="848"/>
      <c r="AO25" s="848"/>
      <c r="AP25" s="848"/>
      <c r="AQ25" s="852">
        <v>42185</v>
      </c>
      <c r="AR25" s="848"/>
      <c r="AS25" s="848"/>
      <c r="AT25" s="848"/>
      <c r="AU25" s="848"/>
      <c r="AV25" s="848"/>
      <c r="AW25" s="848"/>
      <c r="AX25" s="848"/>
      <c r="AY25" s="848"/>
      <c r="AZ25" s="848"/>
      <c r="BA25" s="848"/>
      <c r="BB25" s="848"/>
      <c r="BC25" s="848"/>
      <c r="BD25" s="848"/>
      <c r="BE25" s="848"/>
      <c r="BF25" s="848"/>
      <c r="BG25" s="848"/>
      <c r="BH25" s="848"/>
      <c r="BI25" s="848"/>
      <c r="BJ25" s="848"/>
      <c r="BK25" s="848"/>
      <c r="BL25" s="848"/>
      <c r="BM25" s="848"/>
      <c r="BN25" s="848"/>
      <c r="BO25" s="848"/>
      <c r="BP25" s="848"/>
      <c r="BQ25" s="848"/>
      <c r="BR25" s="848"/>
      <c r="BS25" s="848"/>
      <c r="BT25" s="848"/>
      <c r="BU25" s="848"/>
      <c r="BV25" s="848"/>
      <c r="BW25" s="848"/>
      <c r="BX25" s="848"/>
      <c r="BY25" s="848"/>
      <c r="BZ25" s="848"/>
      <c r="CA25" s="848"/>
      <c r="CB25" s="848"/>
      <c r="CC25" s="848"/>
      <c r="CD25" s="848"/>
      <c r="CE25" s="848"/>
      <c r="CF25" s="848"/>
      <c r="CG25" s="848"/>
      <c r="CH25" s="848"/>
      <c r="CI25" s="848"/>
      <c r="CJ25" s="848"/>
      <c r="CK25" s="848"/>
      <c r="CL25" s="848"/>
      <c r="CM25" s="848"/>
      <c r="CN25" s="848"/>
      <c r="CO25" s="848"/>
      <c r="CP25" s="848"/>
      <c r="CQ25" s="848"/>
      <c r="CR25" s="848"/>
      <c r="CS25" s="848"/>
      <c r="CT25" s="848"/>
      <c r="CU25" s="848"/>
      <c r="CV25" s="848"/>
      <c r="CW25" s="848"/>
      <c r="CX25" s="848"/>
      <c r="CY25" s="848"/>
      <c r="CZ25" s="848"/>
      <c r="DA25" s="848"/>
      <c r="DB25" s="848"/>
      <c r="DC25" s="848"/>
      <c r="DD25" s="848"/>
    </row>
    <row r="26" spans="1:108" s="41" customFormat="1" ht="48" customHeight="1">
      <c r="A26" s="848" t="s">
        <v>100</v>
      </c>
      <c r="B26" s="848"/>
      <c r="C26" s="848"/>
      <c r="D26" s="848"/>
      <c r="E26" s="848"/>
      <c r="F26" s="849" t="s">
        <v>9</v>
      </c>
      <c r="G26" s="850"/>
      <c r="H26" s="850"/>
      <c r="I26" s="850"/>
      <c r="J26" s="850"/>
      <c r="K26" s="850"/>
      <c r="L26" s="850"/>
      <c r="M26" s="850"/>
      <c r="N26" s="850"/>
      <c r="O26" s="850"/>
      <c r="P26" s="850"/>
      <c r="Q26" s="850"/>
      <c r="R26" s="850"/>
      <c r="S26" s="850"/>
      <c r="T26" s="850"/>
      <c r="U26" s="850"/>
      <c r="V26" s="850"/>
      <c r="W26" s="850"/>
      <c r="X26" s="850"/>
      <c r="Y26" s="850"/>
      <c r="Z26" s="850"/>
      <c r="AA26" s="850"/>
      <c r="AB26" s="850"/>
      <c r="AC26" s="850"/>
      <c r="AD26" s="850"/>
      <c r="AE26" s="850"/>
      <c r="AF26" s="851"/>
      <c r="AG26" s="852">
        <v>42278</v>
      </c>
      <c r="AH26" s="848"/>
      <c r="AI26" s="848"/>
      <c r="AJ26" s="848"/>
      <c r="AK26" s="848"/>
      <c r="AL26" s="848"/>
      <c r="AM26" s="848"/>
      <c r="AN26" s="848"/>
      <c r="AO26" s="848"/>
      <c r="AP26" s="848"/>
      <c r="AQ26" s="852">
        <v>42338</v>
      </c>
      <c r="AR26" s="848"/>
      <c r="AS26" s="848"/>
      <c r="AT26" s="848"/>
      <c r="AU26" s="848"/>
      <c r="AV26" s="848"/>
      <c r="AW26" s="848"/>
      <c r="AX26" s="848"/>
      <c r="AY26" s="848"/>
      <c r="AZ26" s="848"/>
      <c r="BA26" s="848"/>
      <c r="BB26" s="848"/>
      <c r="BC26" s="848"/>
      <c r="BD26" s="848"/>
      <c r="BE26" s="848"/>
      <c r="BF26" s="848"/>
      <c r="BG26" s="848"/>
      <c r="BH26" s="848"/>
      <c r="BI26" s="848"/>
      <c r="BJ26" s="848"/>
      <c r="BK26" s="848"/>
      <c r="BL26" s="848"/>
      <c r="BM26" s="848"/>
      <c r="BN26" s="848"/>
      <c r="BO26" s="848"/>
      <c r="BP26" s="848"/>
      <c r="BQ26" s="848"/>
      <c r="BR26" s="848"/>
      <c r="BS26" s="848"/>
      <c r="BT26" s="848"/>
      <c r="BU26" s="848"/>
      <c r="BV26" s="848"/>
      <c r="BW26" s="848"/>
      <c r="BX26" s="848"/>
      <c r="BY26" s="848"/>
      <c r="BZ26" s="848"/>
      <c r="CA26" s="848"/>
      <c r="CB26" s="848"/>
      <c r="CC26" s="848"/>
      <c r="CD26" s="848"/>
      <c r="CE26" s="848"/>
      <c r="CF26" s="848"/>
      <c r="CG26" s="848"/>
      <c r="CH26" s="848"/>
      <c r="CI26" s="848"/>
      <c r="CJ26" s="848"/>
      <c r="CK26" s="848"/>
      <c r="CL26" s="848"/>
      <c r="CM26" s="848"/>
      <c r="CN26" s="848"/>
      <c r="CO26" s="848"/>
      <c r="CP26" s="848"/>
      <c r="CQ26" s="848"/>
      <c r="CR26" s="848"/>
      <c r="CS26" s="848"/>
      <c r="CT26" s="848"/>
      <c r="CU26" s="848"/>
      <c r="CV26" s="848"/>
      <c r="CW26" s="848"/>
      <c r="CX26" s="848"/>
      <c r="CY26" s="848"/>
      <c r="CZ26" s="848"/>
      <c r="DA26" s="848"/>
      <c r="DB26" s="848"/>
      <c r="DC26" s="848"/>
      <c r="DD26" s="848"/>
    </row>
    <row r="27" spans="1:108" s="41" customFormat="1" ht="11.25">
      <c r="A27" s="848" t="s">
        <v>104</v>
      </c>
      <c r="B27" s="848"/>
      <c r="C27" s="848"/>
      <c r="D27" s="848"/>
      <c r="E27" s="848"/>
      <c r="F27" s="856" t="s">
        <v>722</v>
      </c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W27" s="857"/>
      <c r="X27" s="857"/>
      <c r="Y27" s="857"/>
      <c r="Z27" s="857"/>
      <c r="AA27" s="857"/>
      <c r="AB27" s="857"/>
      <c r="AC27" s="857"/>
      <c r="AD27" s="857"/>
      <c r="AE27" s="857"/>
      <c r="AF27" s="858"/>
      <c r="AG27" s="852">
        <v>42339</v>
      </c>
      <c r="AH27" s="848"/>
      <c r="AI27" s="848"/>
      <c r="AJ27" s="848"/>
      <c r="AK27" s="848"/>
      <c r="AL27" s="848"/>
      <c r="AM27" s="848"/>
      <c r="AN27" s="848"/>
      <c r="AO27" s="848"/>
      <c r="AP27" s="848"/>
      <c r="AQ27" s="852">
        <v>42348</v>
      </c>
      <c r="AR27" s="848"/>
      <c r="AS27" s="848"/>
      <c r="AT27" s="848"/>
      <c r="AU27" s="848"/>
      <c r="AV27" s="848"/>
      <c r="AW27" s="848"/>
      <c r="AX27" s="848"/>
      <c r="AY27" s="848"/>
      <c r="AZ27" s="848"/>
      <c r="BA27" s="848"/>
      <c r="BB27" s="848"/>
      <c r="BC27" s="848"/>
      <c r="BD27" s="848"/>
      <c r="BE27" s="848"/>
      <c r="BF27" s="848"/>
      <c r="BG27" s="848"/>
      <c r="BH27" s="848"/>
      <c r="BI27" s="848"/>
      <c r="BJ27" s="848"/>
      <c r="BK27" s="848"/>
      <c r="BL27" s="848"/>
      <c r="BM27" s="848"/>
      <c r="BN27" s="848"/>
      <c r="BO27" s="848"/>
      <c r="BP27" s="848"/>
      <c r="BQ27" s="848"/>
      <c r="BR27" s="848"/>
      <c r="BS27" s="848"/>
      <c r="BT27" s="848"/>
      <c r="BU27" s="848"/>
      <c r="BV27" s="848"/>
      <c r="BW27" s="848"/>
      <c r="BX27" s="848"/>
      <c r="BY27" s="848"/>
      <c r="BZ27" s="848"/>
      <c r="CA27" s="848"/>
      <c r="CB27" s="848"/>
      <c r="CC27" s="848"/>
      <c r="CD27" s="848"/>
      <c r="CE27" s="848"/>
      <c r="CF27" s="848"/>
      <c r="CG27" s="848"/>
      <c r="CH27" s="848"/>
      <c r="CI27" s="848"/>
      <c r="CJ27" s="848"/>
      <c r="CK27" s="848"/>
      <c r="CL27" s="848"/>
      <c r="CM27" s="848"/>
      <c r="CN27" s="848"/>
      <c r="CO27" s="848"/>
      <c r="CP27" s="848"/>
      <c r="CQ27" s="848"/>
      <c r="CR27" s="848"/>
      <c r="CS27" s="848"/>
      <c r="CT27" s="848"/>
      <c r="CU27" s="848"/>
      <c r="CV27" s="848"/>
      <c r="CW27" s="848"/>
      <c r="CX27" s="848"/>
      <c r="CY27" s="848"/>
      <c r="CZ27" s="848"/>
      <c r="DA27" s="848"/>
      <c r="DB27" s="848"/>
      <c r="DC27" s="848"/>
      <c r="DD27" s="848"/>
    </row>
    <row r="28" spans="1:108" s="41" customFormat="1" ht="10.5">
      <c r="A28" s="848">
        <v>2</v>
      </c>
      <c r="B28" s="848"/>
      <c r="C28" s="848"/>
      <c r="D28" s="848"/>
      <c r="E28" s="848"/>
      <c r="F28" s="853" t="s">
        <v>723</v>
      </c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  <c r="R28" s="854"/>
      <c r="S28" s="854"/>
      <c r="T28" s="854"/>
      <c r="U28" s="854"/>
      <c r="V28" s="854"/>
      <c r="W28" s="854"/>
      <c r="X28" s="854"/>
      <c r="Y28" s="854"/>
      <c r="Z28" s="854"/>
      <c r="AA28" s="854"/>
      <c r="AB28" s="854"/>
      <c r="AC28" s="854"/>
      <c r="AD28" s="854"/>
      <c r="AE28" s="854"/>
      <c r="AF28" s="854"/>
      <c r="AG28" s="854"/>
      <c r="AH28" s="854"/>
      <c r="AI28" s="854"/>
      <c r="AJ28" s="854"/>
      <c r="AK28" s="854"/>
      <c r="AL28" s="854"/>
      <c r="AM28" s="854"/>
      <c r="AN28" s="854"/>
      <c r="AO28" s="854"/>
      <c r="AP28" s="854"/>
      <c r="AQ28" s="854"/>
      <c r="AR28" s="854"/>
      <c r="AS28" s="854"/>
      <c r="AT28" s="854"/>
      <c r="AU28" s="854"/>
      <c r="AV28" s="854"/>
      <c r="AW28" s="854"/>
      <c r="AX28" s="854"/>
      <c r="AY28" s="854"/>
      <c r="AZ28" s="854"/>
      <c r="BA28" s="854"/>
      <c r="BB28" s="854"/>
      <c r="BC28" s="854"/>
      <c r="BD28" s="854"/>
      <c r="BE28" s="854"/>
      <c r="BF28" s="854"/>
      <c r="BG28" s="854"/>
      <c r="BH28" s="854"/>
      <c r="BI28" s="854"/>
      <c r="BJ28" s="854"/>
      <c r="BK28" s="854"/>
      <c r="BL28" s="854"/>
      <c r="BM28" s="854"/>
      <c r="BN28" s="854"/>
      <c r="BO28" s="854"/>
      <c r="BP28" s="854"/>
      <c r="BQ28" s="854"/>
      <c r="BR28" s="854"/>
      <c r="BS28" s="854"/>
      <c r="BT28" s="854"/>
      <c r="BU28" s="854"/>
      <c r="BV28" s="854"/>
      <c r="BW28" s="854"/>
      <c r="BX28" s="854"/>
      <c r="BY28" s="854"/>
      <c r="BZ28" s="854"/>
      <c r="CA28" s="854"/>
      <c r="CB28" s="854"/>
      <c r="CC28" s="854"/>
      <c r="CD28" s="854"/>
      <c r="CE28" s="854"/>
      <c r="CF28" s="854"/>
      <c r="CG28" s="854"/>
      <c r="CH28" s="854"/>
      <c r="CI28" s="854"/>
      <c r="CJ28" s="854"/>
      <c r="CK28" s="854"/>
      <c r="CL28" s="854"/>
      <c r="CM28" s="854"/>
      <c r="CN28" s="854"/>
      <c r="CO28" s="854"/>
      <c r="CP28" s="854"/>
      <c r="CQ28" s="854"/>
      <c r="CR28" s="854"/>
      <c r="CS28" s="854"/>
      <c r="CT28" s="854"/>
      <c r="CU28" s="854"/>
      <c r="CV28" s="854"/>
      <c r="CW28" s="854"/>
      <c r="CX28" s="854"/>
      <c r="CY28" s="854"/>
      <c r="CZ28" s="854"/>
      <c r="DA28" s="854"/>
      <c r="DB28" s="854"/>
      <c r="DC28" s="854"/>
      <c r="DD28" s="855"/>
    </row>
    <row r="29" spans="1:108" s="41" customFormat="1" ht="11.25">
      <c r="A29" s="848" t="s">
        <v>108</v>
      </c>
      <c r="B29" s="848"/>
      <c r="C29" s="848"/>
      <c r="D29" s="848"/>
      <c r="E29" s="848"/>
      <c r="F29" s="856" t="s">
        <v>283</v>
      </c>
      <c r="G29" s="857"/>
      <c r="H29" s="857"/>
      <c r="I29" s="857"/>
      <c r="J29" s="857"/>
      <c r="K29" s="857"/>
      <c r="L29" s="857"/>
      <c r="M29" s="857"/>
      <c r="N29" s="857"/>
      <c r="O29" s="857"/>
      <c r="P29" s="857"/>
      <c r="Q29" s="857"/>
      <c r="R29" s="857"/>
      <c r="S29" s="857"/>
      <c r="T29" s="857"/>
      <c r="U29" s="857"/>
      <c r="V29" s="857"/>
      <c r="W29" s="857"/>
      <c r="X29" s="857"/>
      <c r="Y29" s="857"/>
      <c r="Z29" s="857"/>
      <c r="AA29" s="857"/>
      <c r="AB29" s="857"/>
      <c r="AC29" s="857"/>
      <c r="AD29" s="857"/>
      <c r="AE29" s="857"/>
      <c r="AF29" s="858"/>
      <c r="AG29" s="852">
        <v>42379</v>
      </c>
      <c r="AH29" s="848"/>
      <c r="AI29" s="848"/>
      <c r="AJ29" s="848"/>
      <c r="AK29" s="848"/>
      <c r="AL29" s="848"/>
      <c r="AM29" s="848"/>
      <c r="AN29" s="848"/>
      <c r="AO29" s="848"/>
      <c r="AP29" s="848"/>
      <c r="AQ29" s="852">
        <v>42410</v>
      </c>
      <c r="AR29" s="848"/>
      <c r="AS29" s="848"/>
      <c r="AT29" s="848"/>
      <c r="AU29" s="848"/>
      <c r="AV29" s="848"/>
      <c r="AW29" s="848"/>
      <c r="AX29" s="848"/>
      <c r="AY29" s="848"/>
      <c r="AZ29" s="848"/>
      <c r="BA29" s="848"/>
      <c r="BB29" s="848"/>
      <c r="BC29" s="848"/>
      <c r="BD29" s="848"/>
      <c r="BE29" s="848"/>
      <c r="BF29" s="848"/>
      <c r="BG29" s="848"/>
      <c r="BH29" s="848"/>
      <c r="BI29" s="848"/>
      <c r="BJ29" s="848"/>
      <c r="BK29" s="848"/>
      <c r="BL29" s="848"/>
      <c r="BM29" s="848"/>
      <c r="BN29" s="848"/>
      <c r="BO29" s="848"/>
      <c r="BP29" s="848"/>
      <c r="BQ29" s="848"/>
      <c r="BR29" s="848"/>
      <c r="BS29" s="848"/>
      <c r="BT29" s="848"/>
      <c r="BU29" s="848"/>
      <c r="BV29" s="848"/>
      <c r="BW29" s="848"/>
      <c r="BX29" s="848"/>
      <c r="BY29" s="848"/>
      <c r="BZ29" s="848"/>
      <c r="CA29" s="848"/>
      <c r="CB29" s="848"/>
      <c r="CC29" s="848"/>
      <c r="CD29" s="848"/>
      <c r="CE29" s="848"/>
      <c r="CF29" s="848"/>
      <c r="CG29" s="848"/>
      <c r="CH29" s="848"/>
      <c r="CI29" s="848"/>
      <c r="CJ29" s="848"/>
      <c r="CK29" s="848"/>
      <c r="CL29" s="848"/>
      <c r="CM29" s="848"/>
      <c r="CN29" s="848"/>
      <c r="CO29" s="848"/>
      <c r="CP29" s="848"/>
      <c r="CQ29" s="848"/>
      <c r="CR29" s="848"/>
      <c r="CS29" s="848"/>
      <c r="CT29" s="848"/>
      <c r="CU29" s="848"/>
      <c r="CV29" s="848"/>
      <c r="CW29" s="848"/>
      <c r="CX29" s="848"/>
      <c r="CY29" s="848"/>
      <c r="CZ29" s="848"/>
      <c r="DA29" s="848"/>
      <c r="DB29" s="848"/>
      <c r="DC29" s="848"/>
      <c r="DD29" s="848"/>
    </row>
    <row r="30" spans="1:108" s="41" customFormat="1" ht="10.5">
      <c r="A30" s="848">
        <v>3</v>
      </c>
      <c r="B30" s="848"/>
      <c r="C30" s="848"/>
      <c r="D30" s="848"/>
      <c r="E30" s="848"/>
      <c r="F30" s="853" t="s">
        <v>726</v>
      </c>
      <c r="G30" s="854"/>
      <c r="H30" s="854"/>
      <c r="I30" s="854"/>
      <c r="J30" s="854"/>
      <c r="K30" s="854"/>
      <c r="L30" s="854"/>
      <c r="M30" s="854"/>
      <c r="N30" s="854"/>
      <c r="O30" s="854"/>
      <c r="P30" s="854"/>
      <c r="Q30" s="854"/>
      <c r="R30" s="854"/>
      <c r="S30" s="854"/>
      <c r="T30" s="854"/>
      <c r="U30" s="854"/>
      <c r="V30" s="854"/>
      <c r="W30" s="854"/>
      <c r="X30" s="854"/>
      <c r="Y30" s="854"/>
      <c r="Z30" s="854"/>
      <c r="AA30" s="854"/>
      <c r="AB30" s="854"/>
      <c r="AC30" s="854"/>
      <c r="AD30" s="854"/>
      <c r="AE30" s="854"/>
      <c r="AF30" s="854"/>
      <c r="AG30" s="854"/>
      <c r="AH30" s="854"/>
      <c r="AI30" s="854"/>
      <c r="AJ30" s="854"/>
      <c r="AK30" s="854"/>
      <c r="AL30" s="854"/>
      <c r="AM30" s="854"/>
      <c r="AN30" s="854"/>
      <c r="AO30" s="854"/>
      <c r="AP30" s="854"/>
      <c r="AQ30" s="854"/>
      <c r="AR30" s="854"/>
      <c r="AS30" s="854"/>
      <c r="AT30" s="854"/>
      <c r="AU30" s="854"/>
      <c r="AV30" s="854"/>
      <c r="AW30" s="854"/>
      <c r="AX30" s="854"/>
      <c r="AY30" s="854"/>
      <c r="AZ30" s="854"/>
      <c r="BA30" s="854"/>
      <c r="BB30" s="854"/>
      <c r="BC30" s="854"/>
      <c r="BD30" s="854"/>
      <c r="BE30" s="854"/>
      <c r="BF30" s="854"/>
      <c r="BG30" s="854"/>
      <c r="BH30" s="854"/>
      <c r="BI30" s="854"/>
      <c r="BJ30" s="854"/>
      <c r="BK30" s="854"/>
      <c r="BL30" s="854"/>
      <c r="BM30" s="854"/>
      <c r="BN30" s="854"/>
      <c r="BO30" s="854"/>
      <c r="BP30" s="854"/>
      <c r="BQ30" s="854"/>
      <c r="BR30" s="854"/>
      <c r="BS30" s="854"/>
      <c r="BT30" s="854"/>
      <c r="BU30" s="854"/>
      <c r="BV30" s="854"/>
      <c r="BW30" s="854"/>
      <c r="BX30" s="854"/>
      <c r="BY30" s="854"/>
      <c r="BZ30" s="854"/>
      <c r="CA30" s="854"/>
      <c r="CB30" s="854"/>
      <c r="CC30" s="854"/>
      <c r="CD30" s="854"/>
      <c r="CE30" s="854"/>
      <c r="CF30" s="854"/>
      <c r="CG30" s="854"/>
      <c r="CH30" s="854"/>
      <c r="CI30" s="854"/>
      <c r="CJ30" s="854"/>
      <c r="CK30" s="854"/>
      <c r="CL30" s="854"/>
      <c r="CM30" s="854"/>
      <c r="CN30" s="854"/>
      <c r="CO30" s="854"/>
      <c r="CP30" s="854"/>
      <c r="CQ30" s="854"/>
      <c r="CR30" s="854"/>
      <c r="CS30" s="854"/>
      <c r="CT30" s="854"/>
      <c r="CU30" s="854"/>
      <c r="CV30" s="854"/>
      <c r="CW30" s="854"/>
      <c r="CX30" s="854"/>
      <c r="CY30" s="854"/>
      <c r="CZ30" s="854"/>
      <c r="DA30" s="854"/>
      <c r="DB30" s="854"/>
      <c r="DC30" s="854"/>
      <c r="DD30" s="855"/>
    </row>
    <row r="31" spans="1:108" s="41" customFormat="1" ht="25.5" customHeight="1">
      <c r="A31" s="848" t="s">
        <v>702</v>
      </c>
      <c r="B31" s="848"/>
      <c r="C31" s="848"/>
      <c r="D31" s="848"/>
      <c r="E31" s="848"/>
      <c r="F31" s="849" t="s">
        <v>41</v>
      </c>
      <c r="G31" s="850"/>
      <c r="H31" s="850"/>
      <c r="I31" s="850"/>
      <c r="J31" s="850"/>
      <c r="K31" s="850"/>
      <c r="L31" s="850"/>
      <c r="M31" s="850"/>
      <c r="N31" s="850"/>
      <c r="O31" s="850"/>
      <c r="P31" s="850"/>
      <c r="Q31" s="850"/>
      <c r="R31" s="850"/>
      <c r="S31" s="850"/>
      <c r="T31" s="850"/>
      <c r="U31" s="850"/>
      <c r="V31" s="850"/>
      <c r="W31" s="850"/>
      <c r="X31" s="850"/>
      <c r="Y31" s="850"/>
      <c r="Z31" s="850"/>
      <c r="AA31" s="850"/>
      <c r="AB31" s="850"/>
      <c r="AC31" s="850"/>
      <c r="AD31" s="850"/>
      <c r="AE31" s="850"/>
      <c r="AF31" s="851"/>
      <c r="AG31" s="852">
        <v>42461</v>
      </c>
      <c r="AH31" s="848"/>
      <c r="AI31" s="848"/>
      <c r="AJ31" s="848"/>
      <c r="AK31" s="848"/>
      <c r="AL31" s="848"/>
      <c r="AM31" s="848"/>
      <c r="AN31" s="848"/>
      <c r="AO31" s="848"/>
      <c r="AP31" s="848"/>
      <c r="AQ31" s="852">
        <v>42475</v>
      </c>
      <c r="AR31" s="848"/>
      <c r="AS31" s="848"/>
      <c r="AT31" s="848"/>
      <c r="AU31" s="848"/>
      <c r="AV31" s="848"/>
      <c r="AW31" s="848"/>
      <c r="AX31" s="848"/>
      <c r="AY31" s="848"/>
      <c r="AZ31" s="848"/>
      <c r="BA31" s="848"/>
      <c r="BB31" s="848"/>
      <c r="BC31" s="848"/>
      <c r="BD31" s="848"/>
      <c r="BE31" s="848"/>
      <c r="BF31" s="848"/>
      <c r="BG31" s="848"/>
      <c r="BH31" s="848"/>
      <c r="BI31" s="848"/>
      <c r="BJ31" s="848"/>
      <c r="BK31" s="848"/>
      <c r="BL31" s="848"/>
      <c r="BM31" s="848"/>
      <c r="BN31" s="848"/>
      <c r="BO31" s="848"/>
      <c r="BP31" s="848"/>
      <c r="BQ31" s="848"/>
      <c r="BR31" s="848"/>
      <c r="BS31" s="848"/>
      <c r="BT31" s="848"/>
      <c r="BU31" s="848"/>
      <c r="BV31" s="848"/>
      <c r="BW31" s="848"/>
      <c r="BX31" s="848"/>
      <c r="BY31" s="848"/>
      <c r="BZ31" s="848"/>
      <c r="CA31" s="848"/>
      <c r="CB31" s="848"/>
      <c r="CC31" s="848"/>
      <c r="CD31" s="848"/>
      <c r="CE31" s="848"/>
      <c r="CF31" s="848"/>
      <c r="CG31" s="848"/>
      <c r="CH31" s="848"/>
      <c r="CI31" s="848"/>
      <c r="CJ31" s="848"/>
      <c r="CK31" s="848"/>
      <c r="CL31" s="848"/>
      <c r="CM31" s="848"/>
      <c r="CN31" s="848"/>
      <c r="CO31" s="848"/>
      <c r="CP31" s="848"/>
      <c r="CQ31" s="848"/>
      <c r="CR31" s="848"/>
      <c r="CS31" s="848"/>
      <c r="CT31" s="848"/>
      <c r="CU31" s="848"/>
      <c r="CV31" s="848"/>
      <c r="CW31" s="848"/>
      <c r="CX31" s="848"/>
      <c r="CY31" s="848"/>
      <c r="CZ31" s="848"/>
      <c r="DA31" s="848"/>
      <c r="DB31" s="848"/>
      <c r="DC31" s="848"/>
      <c r="DD31" s="848"/>
    </row>
    <row r="32" spans="1:108" s="41" customFormat="1" ht="11.25">
      <c r="A32" s="848" t="s">
        <v>703</v>
      </c>
      <c r="B32" s="848"/>
      <c r="C32" s="848"/>
      <c r="D32" s="848"/>
      <c r="E32" s="848"/>
      <c r="F32" s="856" t="s">
        <v>266</v>
      </c>
      <c r="G32" s="857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7"/>
      <c r="T32" s="857"/>
      <c r="U32" s="857"/>
      <c r="V32" s="857"/>
      <c r="W32" s="857"/>
      <c r="X32" s="857"/>
      <c r="Y32" s="857"/>
      <c r="Z32" s="857"/>
      <c r="AA32" s="857"/>
      <c r="AB32" s="857"/>
      <c r="AC32" s="857"/>
      <c r="AD32" s="857"/>
      <c r="AE32" s="857"/>
      <c r="AF32" s="858"/>
      <c r="AG32" s="852">
        <v>42411</v>
      </c>
      <c r="AH32" s="848"/>
      <c r="AI32" s="848"/>
      <c r="AJ32" s="848"/>
      <c r="AK32" s="848"/>
      <c r="AL32" s="848"/>
      <c r="AM32" s="848"/>
      <c r="AN32" s="848"/>
      <c r="AO32" s="848"/>
      <c r="AP32" s="848"/>
      <c r="AQ32" s="852">
        <v>42501</v>
      </c>
      <c r="AR32" s="848"/>
      <c r="AS32" s="848"/>
      <c r="AT32" s="848"/>
      <c r="AU32" s="848"/>
      <c r="AV32" s="848"/>
      <c r="AW32" s="848"/>
      <c r="AX32" s="848"/>
      <c r="AY32" s="848"/>
      <c r="AZ32" s="848"/>
      <c r="BA32" s="848"/>
      <c r="BB32" s="848"/>
      <c r="BC32" s="848"/>
      <c r="BD32" s="848"/>
      <c r="BE32" s="848"/>
      <c r="BF32" s="848"/>
      <c r="BG32" s="848"/>
      <c r="BH32" s="848"/>
      <c r="BI32" s="848"/>
      <c r="BJ32" s="848"/>
      <c r="BK32" s="848"/>
      <c r="BL32" s="848"/>
      <c r="BM32" s="848"/>
      <c r="BN32" s="848"/>
      <c r="BO32" s="848"/>
      <c r="BP32" s="848"/>
      <c r="BQ32" s="848"/>
      <c r="BR32" s="848"/>
      <c r="BS32" s="848"/>
      <c r="BT32" s="848"/>
      <c r="BU32" s="848"/>
      <c r="BV32" s="848"/>
      <c r="BW32" s="848"/>
      <c r="BX32" s="848"/>
      <c r="BY32" s="848"/>
      <c r="BZ32" s="848"/>
      <c r="CA32" s="848"/>
      <c r="CB32" s="848"/>
      <c r="CC32" s="848"/>
      <c r="CD32" s="848"/>
      <c r="CE32" s="848"/>
      <c r="CF32" s="848"/>
      <c r="CG32" s="848"/>
      <c r="CH32" s="848"/>
      <c r="CI32" s="848"/>
      <c r="CJ32" s="848"/>
      <c r="CK32" s="848"/>
      <c r="CL32" s="848"/>
      <c r="CM32" s="848"/>
      <c r="CN32" s="848"/>
      <c r="CO32" s="848"/>
      <c r="CP32" s="848"/>
      <c r="CQ32" s="848"/>
      <c r="CR32" s="848"/>
      <c r="CS32" s="848"/>
      <c r="CT32" s="848"/>
      <c r="CU32" s="848"/>
      <c r="CV32" s="848"/>
      <c r="CW32" s="848"/>
      <c r="CX32" s="848"/>
      <c r="CY32" s="848"/>
      <c r="CZ32" s="848"/>
      <c r="DA32" s="848"/>
      <c r="DB32" s="848"/>
      <c r="DC32" s="848"/>
      <c r="DD32" s="848"/>
    </row>
    <row r="33" spans="1:108" s="41" customFormat="1" ht="11.25">
      <c r="A33" s="848" t="s">
        <v>704</v>
      </c>
      <c r="B33" s="848"/>
      <c r="C33" s="848"/>
      <c r="D33" s="848"/>
      <c r="E33" s="848"/>
      <c r="F33" s="856" t="s">
        <v>267</v>
      </c>
      <c r="G33" s="857"/>
      <c r="H33" s="857"/>
      <c r="I33" s="857"/>
      <c r="J33" s="857"/>
      <c r="K33" s="857"/>
      <c r="L33" s="857"/>
      <c r="M33" s="857"/>
      <c r="N33" s="857"/>
      <c r="O33" s="857"/>
      <c r="P33" s="857"/>
      <c r="Q33" s="857"/>
      <c r="R33" s="857"/>
      <c r="S33" s="857"/>
      <c r="T33" s="857"/>
      <c r="U33" s="857"/>
      <c r="V33" s="857"/>
      <c r="W33" s="857"/>
      <c r="X33" s="857"/>
      <c r="Y33" s="857"/>
      <c r="Z33" s="857"/>
      <c r="AA33" s="857"/>
      <c r="AB33" s="857"/>
      <c r="AC33" s="857"/>
      <c r="AD33" s="857"/>
      <c r="AE33" s="857"/>
      <c r="AF33" s="858"/>
      <c r="AG33" s="852">
        <v>42522</v>
      </c>
      <c r="AH33" s="848"/>
      <c r="AI33" s="848"/>
      <c r="AJ33" s="848"/>
      <c r="AK33" s="848"/>
      <c r="AL33" s="848"/>
      <c r="AM33" s="848"/>
      <c r="AN33" s="848"/>
      <c r="AO33" s="848"/>
      <c r="AP33" s="848"/>
      <c r="AQ33" s="852">
        <v>42644</v>
      </c>
      <c r="AR33" s="848"/>
      <c r="AS33" s="848"/>
      <c r="AT33" s="848"/>
      <c r="AU33" s="848"/>
      <c r="AV33" s="848"/>
      <c r="AW33" s="848"/>
      <c r="AX33" s="848"/>
      <c r="AY33" s="848"/>
      <c r="AZ33" s="848"/>
      <c r="BA33" s="848"/>
      <c r="BB33" s="848"/>
      <c r="BC33" s="848"/>
      <c r="BD33" s="848"/>
      <c r="BE33" s="848"/>
      <c r="BF33" s="848"/>
      <c r="BG33" s="848"/>
      <c r="BH33" s="848"/>
      <c r="BI33" s="848"/>
      <c r="BJ33" s="848"/>
      <c r="BK33" s="848"/>
      <c r="BL33" s="848"/>
      <c r="BM33" s="848"/>
      <c r="BN33" s="848"/>
      <c r="BO33" s="848"/>
      <c r="BP33" s="848"/>
      <c r="BQ33" s="848"/>
      <c r="BR33" s="848"/>
      <c r="BS33" s="848"/>
      <c r="BT33" s="848"/>
      <c r="BU33" s="848"/>
      <c r="BV33" s="848"/>
      <c r="BW33" s="848"/>
      <c r="BX33" s="848"/>
      <c r="BY33" s="848"/>
      <c r="BZ33" s="848"/>
      <c r="CA33" s="848"/>
      <c r="CB33" s="848"/>
      <c r="CC33" s="848"/>
      <c r="CD33" s="848"/>
      <c r="CE33" s="848"/>
      <c r="CF33" s="848"/>
      <c r="CG33" s="848"/>
      <c r="CH33" s="848"/>
      <c r="CI33" s="848"/>
      <c r="CJ33" s="848"/>
      <c r="CK33" s="848"/>
      <c r="CL33" s="848"/>
      <c r="CM33" s="848"/>
      <c r="CN33" s="848"/>
      <c r="CO33" s="848"/>
      <c r="CP33" s="848"/>
      <c r="CQ33" s="848"/>
      <c r="CR33" s="848"/>
      <c r="CS33" s="848"/>
      <c r="CT33" s="848"/>
      <c r="CU33" s="848"/>
      <c r="CV33" s="848"/>
      <c r="CW33" s="848"/>
      <c r="CX33" s="848"/>
      <c r="CY33" s="848"/>
      <c r="CZ33" s="848"/>
      <c r="DA33" s="848"/>
      <c r="DB33" s="848"/>
      <c r="DC33" s="848"/>
      <c r="DD33" s="848"/>
    </row>
    <row r="34" spans="1:108" s="41" customFormat="1" ht="11.25">
      <c r="A34" s="848" t="s">
        <v>705</v>
      </c>
      <c r="B34" s="848"/>
      <c r="C34" s="848"/>
      <c r="D34" s="848"/>
      <c r="E34" s="848"/>
      <c r="F34" s="856" t="s">
        <v>728</v>
      </c>
      <c r="G34" s="857"/>
      <c r="H34" s="857"/>
      <c r="I34" s="857"/>
      <c r="J34" s="857"/>
      <c r="K34" s="857"/>
      <c r="L34" s="857"/>
      <c r="M34" s="857"/>
      <c r="N34" s="857"/>
      <c r="O34" s="857"/>
      <c r="P34" s="857"/>
      <c r="Q34" s="857"/>
      <c r="R34" s="857"/>
      <c r="S34" s="857"/>
      <c r="T34" s="857"/>
      <c r="U34" s="857"/>
      <c r="V34" s="857"/>
      <c r="W34" s="857"/>
      <c r="X34" s="857"/>
      <c r="Y34" s="857"/>
      <c r="Z34" s="857"/>
      <c r="AA34" s="857"/>
      <c r="AB34" s="857"/>
      <c r="AC34" s="857"/>
      <c r="AD34" s="857"/>
      <c r="AE34" s="857"/>
      <c r="AF34" s="858"/>
      <c r="AG34" s="852">
        <v>42645</v>
      </c>
      <c r="AH34" s="848"/>
      <c r="AI34" s="848"/>
      <c r="AJ34" s="848"/>
      <c r="AK34" s="848"/>
      <c r="AL34" s="848"/>
      <c r="AM34" s="848"/>
      <c r="AN34" s="848"/>
      <c r="AO34" s="848"/>
      <c r="AP34" s="848"/>
      <c r="AQ34" s="852">
        <v>42655</v>
      </c>
      <c r="AR34" s="848"/>
      <c r="AS34" s="848"/>
      <c r="AT34" s="848"/>
      <c r="AU34" s="848"/>
      <c r="AV34" s="848"/>
      <c r="AW34" s="848"/>
      <c r="AX34" s="848"/>
      <c r="AY34" s="848"/>
      <c r="AZ34" s="848"/>
      <c r="BA34" s="848"/>
      <c r="BB34" s="848"/>
      <c r="BC34" s="848"/>
      <c r="BD34" s="848"/>
      <c r="BE34" s="848"/>
      <c r="BF34" s="848"/>
      <c r="BG34" s="848"/>
      <c r="BH34" s="848"/>
      <c r="BI34" s="848"/>
      <c r="BJ34" s="848"/>
      <c r="BK34" s="848"/>
      <c r="BL34" s="848"/>
      <c r="BM34" s="848"/>
      <c r="BN34" s="848"/>
      <c r="BO34" s="848"/>
      <c r="BP34" s="848"/>
      <c r="BQ34" s="848"/>
      <c r="BR34" s="848"/>
      <c r="BS34" s="848"/>
      <c r="BT34" s="848"/>
      <c r="BU34" s="848"/>
      <c r="BV34" s="848"/>
      <c r="BW34" s="848"/>
      <c r="BX34" s="848"/>
      <c r="BY34" s="848"/>
      <c r="BZ34" s="848"/>
      <c r="CA34" s="848"/>
      <c r="CB34" s="848"/>
      <c r="CC34" s="848"/>
      <c r="CD34" s="848"/>
      <c r="CE34" s="848"/>
      <c r="CF34" s="848"/>
      <c r="CG34" s="848"/>
      <c r="CH34" s="848"/>
      <c r="CI34" s="848"/>
      <c r="CJ34" s="848"/>
      <c r="CK34" s="848"/>
      <c r="CL34" s="848"/>
      <c r="CM34" s="848"/>
      <c r="CN34" s="848"/>
      <c r="CO34" s="848"/>
      <c r="CP34" s="848"/>
      <c r="CQ34" s="848"/>
      <c r="CR34" s="848"/>
      <c r="CS34" s="848"/>
      <c r="CT34" s="848"/>
      <c r="CU34" s="848"/>
      <c r="CV34" s="848"/>
      <c r="CW34" s="848"/>
      <c r="CX34" s="848"/>
      <c r="CY34" s="848"/>
      <c r="CZ34" s="848"/>
      <c r="DA34" s="848"/>
      <c r="DB34" s="848"/>
      <c r="DC34" s="848"/>
      <c r="DD34" s="848"/>
    </row>
    <row r="35" spans="1:108" s="41" customFormat="1" ht="11.25">
      <c r="A35" s="848" t="s">
        <v>721</v>
      </c>
      <c r="B35" s="848"/>
      <c r="C35" s="848"/>
      <c r="D35" s="848"/>
      <c r="E35" s="848"/>
      <c r="F35" s="856" t="s">
        <v>0</v>
      </c>
      <c r="G35" s="857"/>
      <c r="H35" s="857"/>
      <c r="I35" s="857"/>
      <c r="J35" s="857"/>
      <c r="K35" s="857"/>
      <c r="L35" s="857"/>
      <c r="M35" s="857"/>
      <c r="N35" s="857"/>
      <c r="O35" s="857"/>
      <c r="P35" s="857"/>
      <c r="Q35" s="857"/>
      <c r="R35" s="857"/>
      <c r="S35" s="857"/>
      <c r="T35" s="857"/>
      <c r="U35" s="857"/>
      <c r="V35" s="857"/>
      <c r="W35" s="857"/>
      <c r="X35" s="857"/>
      <c r="Y35" s="857"/>
      <c r="Z35" s="857"/>
      <c r="AA35" s="857"/>
      <c r="AB35" s="857"/>
      <c r="AC35" s="857"/>
      <c r="AD35" s="857"/>
      <c r="AE35" s="857"/>
      <c r="AF35" s="858"/>
      <c r="AG35" s="852">
        <v>42656</v>
      </c>
      <c r="AH35" s="848"/>
      <c r="AI35" s="848"/>
      <c r="AJ35" s="848"/>
      <c r="AK35" s="848"/>
      <c r="AL35" s="848"/>
      <c r="AM35" s="848"/>
      <c r="AN35" s="848"/>
      <c r="AO35" s="848"/>
      <c r="AP35" s="848"/>
      <c r="AQ35" s="852">
        <v>42666</v>
      </c>
      <c r="AR35" s="848"/>
      <c r="AS35" s="848"/>
      <c r="AT35" s="848"/>
      <c r="AU35" s="848"/>
      <c r="AV35" s="848"/>
      <c r="AW35" s="848"/>
      <c r="AX35" s="848"/>
      <c r="AY35" s="848"/>
      <c r="AZ35" s="848"/>
      <c r="BA35" s="848"/>
      <c r="BB35" s="848"/>
      <c r="BC35" s="848"/>
      <c r="BD35" s="848"/>
      <c r="BE35" s="848"/>
      <c r="BF35" s="848"/>
      <c r="BG35" s="848"/>
      <c r="BH35" s="848"/>
      <c r="BI35" s="848"/>
      <c r="BJ35" s="848"/>
      <c r="BK35" s="848"/>
      <c r="BL35" s="848"/>
      <c r="BM35" s="848"/>
      <c r="BN35" s="848"/>
      <c r="BO35" s="848"/>
      <c r="BP35" s="848"/>
      <c r="BQ35" s="848"/>
      <c r="BR35" s="848"/>
      <c r="BS35" s="848"/>
      <c r="BT35" s="848"/>
      <c r="BU35" s="848"/>
      <c r="BV35" s="848"/>
      <c r="BW35" s="848"/>
      <c r="BX35" s="848"/>
      <c r="BY35" s="848"/>
      <c r="BZ35" s="848"/>
      <c r="CA35" s="848"/>
      <c r="CB35" s="848"/>
      <c r="CC35" s="848"/>
      <c r="CD35" s="848"/>
      <c r="CE35" s="848"/>
      <c r="CF35" s="848"/>
      <c r="CG35" s="848"/>
      <c r="CH35" s="848"/>
      <c r="CI35" s="848"/>
      <c r="CJ35" s="848"/>
      <c r="CK35" s="848"/>
      <c r="CL35" s="848"/>
      <c r="CM35" s="848"/>
      <c r="CN35" s="848"/>
      <c r="CO35" s="848"/>
      <c r="CP35" s="848"/>
      <c r="CQ35" s="848"/>
      <c r="CR35" s="848"/>
      <c r="CS35" s="848"/>
      <c r="CT35" s="848"/>
      <c r="CU35" s="848"/>
      <c r="CV35" s="848"/>
      <c r="CW35" s="848"/>
      <c r="CX35" s="848"/>
      <c r="CY35" s="848"/>
      <c r="CZ35" s="848"/>
      <c r="DA35" s="848"/>
      <c r="DB35" s="848"/>
      <c r="DC35" s="848"/>
      <c r="DD35" s="848"/>
    </row>
    <row r="36" spans="1:108" s="41" customFormat="1" ht="10.5">
      <c r="A36" s="848">
        <v>4</v>
      </c>
      <c r="B36" s="848"/>
      <c r="C36" s="848"/>
      <c r="D36" s="848"/>
      <c r="E36" s="848"/>
      <c r="F36" s="853" t="s">
        <v>1</v>
      </c>
      <c r="G36" s="854"/>
      <c r="H36" s="854"/>
      <c r="I36" s="854"/>
      <c r="J36" s="854"/>
      <c r="K36" s="854"/>
      <c r="L36" s="854"/>
      <c r="M36" s="854"/>
      <c r="N36" s="854"/>
      <c r="O36" s="854"/>
      <c r="P36" s="854"/>
      <c r="Q36" s="854"/>
      <c r="R36" s="854"/>
      <c r="S36" s="854"/>
      <c r="T36" s="854"/>
      <c r="U36" s="854"/>
      <c r="V36" s="854"/>
      <c r="W36" s="854"/>
      <c r="X36" s="854"/>
      <c r="Y36" s="854"/>
      <c r="Z36" s="854"/>
      <c r="AA36" s="854"/>
      <c r="AB36" s="854"/>
      <c r="AC36" s="854"/>
      <c r="AD36" s="854"/>
      <c r="AE36" s="854"/>
      <c r="AF36" s="854"/>
      <c r="AG36" s="854"/>
      <c r="AH36" s="854"/>
      <c r="AI36" s="854"/>
      <c r="AJ36" s="854"/>
      <c r="AK36" s="854"/>
      <c r="AL36" s="854"/>
      <c r="AM36" s="854"/>
      <c r="AN36" s="854"/>
      <c r="AO36" s="854"/>
      <c r="AP36" s="854"/>
      <c r="AQ36" s="854"/>
      <c r="AR36" s="854"/>
      <c r="AS36" s="854"/>
      <c r="AT36" s="854"/>
      <c r="AU36" s="854"/>
      <c r="AV36" s="854"/>
      <c r="AW36" s="854"/>
      <c r="AX36" s="854"/>
      <c r="AY36" s="854"/>
      <c r="AZ36" s="854"/>
      <c r="BA36" s="854"/>
      <c r="BB36" s="854"/>
      <c r="BC36" s="854"/>
      <c r="BD36" s="854"/>
      <c r="BE36" s="854"/>
      <c r="BF36" s="854"/>
      <c r="BG36" s="854"/>
      <c r="BH36" s="854"/>
      <c r="BI36" s="854"/>
      <c r="BJ36" s="854"/>
      <c r="BK36" s="854"/>
      <c r="BL36" s="854"/>
      <c r="BM36" s="854"/>
      <c r="BN36" s="854"/>
      <c r="BO36" s="854"/>
      <c r="BP36" s="854"/>
      <c r="BQ36" s="854"/>
      <c r="BR36" s="854"/>
      <c r="BS36" s="854"/>
      <c r="BT36" s="854"/>
      <c r="BU36" s="854"/>
      <c r="BV36" s="854"/>
      <c r="BW36" s="854"/>
      <c r="BX36" s="854"/>
      <c r="BY36" s="854"/>
      <c r="BZ36" s="854"/>
      <c r="CA36" s="854"/>
      <c r="CB36" s="854"/>
      <c r="CC36" s="854"/>
      <c r="CD36" s="854"/>
      <c r="CE36" s="854"/>
      <c r="CF36" s="854"/>
      <c r="CG36" s="854"/>
      <c r="CH36" s="854"/>
      <c r="CI36" s="854"/>
      <c r="CJ36" s="854"/>
      <c r="CK36" s="854"/>
      <c r="CL36" s="854"/>
      <c r="CM36" s="854"/>
      <c r="CN36" s="854"/>
      <c r="CO36" s="854"/>
      <c r="CP36" s="854"/>
      <c r="CQ36" s="854"/>
      <c r="CR36" s="854"/>
      <c r="CS36" s="854"/>
      <c r="CT36" s="854"/>
      <c r="CU36" s="854"/>
      <c r="CV36" s="854"/>
      <c r="CW36" s="854"/>
      <c r="CX36" s="854"/>
      <c r="CY36" s="854"/>
      <c r="CZ36" s="854"/>
      <c r="DA36" s="854"/>
      <c r="DB36" s="854"/>
      <c r="DC36" s="854"/>
      <c r="DD36" s="855"/>
    </row>
    <row r="37" spans="1:108" s="41" customFormat="1" ht="28.5" customHeight="1">
      <c r="A37" s="848" t="s">
        <v>706</v>
      </c>
      <c r="B37" s="848"/>
      <c r="C37" s="848"/>
      <c r="D37" s="848"/>
      <c r="E37" s="848"/>
      <c r="F37" s="849" t="s">
        <v>2</v>
      </c>
      <c r="G37" s="850"/>
      <c r="H37" s="850"/>
      <c r="I37" s="850"/>
      <c r="J37" s="850"/>
      <c r="K37" s="850"/>
      <c r="L37" s="850"/>
      <c r="M37" s="850"/>
      <c r="N37" s="850"/>
      <c r="O37" s="850"/>
      <c r="P37" s="850"/>
      <c r="Q37" s="850"/>
      <c r="R37" s="850"/>
      <c r="S37" s="850"/>
      <c r="T37" s="850"/>
      <c r="U37" s="850"/>
      <c r="V37" s="850"/>
      <c r="W37" s="850"/>
      <c r="X37" s="850"/>
      <c r="Y37" s="850"/>
      <c r="Z37" s="850"/>
      <c r="AA37" s="850"/>
      <c r="AB37" s="850"/>
      <c r="AC37" s="850"/>
      <c r="AD37" s="850"/>
      <c r="AE37" s="850"/>
      <c r="AF37" s="851"/>
      <c r="AG37" s="852">
        <v>42667</v>
      </c>
      <c r="AH37" s="848"/>
      <c r="AI37" s="848"/>
      <c r="AJ37" s="848"/>
      <c r="AK37" s="848"/>
      <c r="AL37" s="848"/>
      <c r="AM37" s="848"/>
      <c r="AN37" s="848"/>
      <c r="AO37" s="848"/>
      <c r="AP37" s="848"/>
      <c r="AQ37" s="852">
        <v>42678</v>
      </c>
      <c r="AR37" s="848"/>
      <c r="AS37" s="848"/>
      <c r="AT37" s="848"/>
      <c r="AU37" s="848"/>
      <c r="AV37" s="848"/>
      <c r="AW37" s="848"/>
      <c r="AX37" s="848"/>
      <c r="AY37" s="848"/>
      <c r="AZ37" s="848"/>
      <c r="BA37" s="848"/>
      <c r="BB37" s="848"/>
      <c r="BC37" s="848"/>
      <c r="BD37" s="848"/>
      <c r="BE37" s="848"/>
      <c r="BF37" s="848"/>
      <c r="BG37" s="848"/>
      <c r="BH37" s="848"/>
      <c r="BI37" s="848"/>
      <c r="BJ37" s="848"/>
      <c r="BK37" s="848"/>
      <c r="BL37" s="848"/>
      <c r="BM37" s="848"/>
      <c r="BN37" s="848"/>
      <c r="BO37" s="848"/>
      <c r="BP37" s="848"/>
      <c r="BQ37" s="848"/>
      <c r="BR37" s="848"/>
      <c r="BS37" s="848"/>
      <c r="BT37" s="848"/>
      <c r="BU37" s="848"/>
      <c r="BV37" s="848"/>
      <c r="BW37" s="848"/>
      <c r="BX37" s="848"/>
      <c r="BY37" s="848"/>
      <c r="BZ37" s="848"/>
      <c r="CA37" s="848"/>
      <c r="CB37" s="848"/>
      <c r="CC37" s="848"/>
      <c r="CD37" s="848"/>
      <c r="CE37" s="848"/>
      <c r="CF37" s="848"/>
      <c r="CG37" s="848"/>
      <c r="CH37" s="848"/>
      <c r="CI37" s="848"/>
      <c r="CJ37" s="848"/>
      <c r="CK37" s="848"/>
      <c r="CL37" s="848"/>
      <c r="CM37" s="848"/>
      <c r="CN37" s="848"/>
      <c r="CO37" s="848"/>
      <c r="CP37" s="848"/>
      <c r="CQ37" s="848"/>
      <c r="CR37" s="848"/>
      <c r="CS37" s="848"/>
      <c r="CT37" s="848"/>
      <c r="CU37" s="848"/>
      <c r="CV37" s="848"/>
      <c r="CW37" s="848"/>
      <c r="CX37" s="848"/>
      <c r="CY37" s="848"/>
      <c r="CZ37" s="848"/>
      <c r="DA37" s="848"/>
      <c r="DB37" s="848"/>
      <c r="DC37" s="848"/>
      <c r="DD37" s="848"/>
    </row>
    <row r="38" spans="1:108" s="41" customFormat="1" ht="24" customHeight="1">
      <c r="A38" s="848" t="s">
        <v>707</v>
      </c>
      <c r="B38" s="848"/>
      <c r="C38" s="848"/>
      <c r="D38" s="848"/>
      <c r="E38" s="848"/>
      <c r="F38" s="849" t="s">
        <v>4</v>
      </c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850"/>
      <c r="W38" s="850"/>
      <c r="X38" s="850"/>
      <c r="Y38" s="850"/>
      <c r="Z38" s="850"/>
      <c r="AA38" s="850"/>
      <c r="AB38" s="850"/>
      <c r="AC38" s="850"/>
      <c r="AD38" s="850"/>
      <c r="AE38" s="850"/>
      <c r="AF38" s="851"/>
      <c r="AG38" s="852">
        <v>42679</v>
      </c>
      <c r="AH38" s="848"/>
      <c r="AI38" s="848"/>
      <c r="AJ38" s="848"/>
      <c r="AK38" s="848"/>
      <c r="AL38" s="848"/>
      <c r="AM38" s="848"/>
      <c r="AN38" s="848"/>
      <c r="AO38" s="848"/>
      <c r="AP38" s="848"/>
      <c r="AQ38" s="852">
        <v>42709</v>
      </c>
      <c r="AR38" s="848"/>
      <c r="AS38" s="848"/>
      <c r="AT38" s="848"/>
      <c r="AU38" s="848"/>
      <c r="AV38" s="848"/>
      <c r="AW38" s="848"/>
      <c r="AX38" s="848"/>
      <c r="AY38" s="848"/>
      <c r="AZ38" s="848"/>
      <c r="BA38" s="848"/>
      <c r="BB38" s="848"/>
      <c r="BC38" s="848"/>
      <c r="BD38" s="848"/>
      <c r="BE38" s="848"/>
      <c r="BF38" s="848"/>
      <c r="BG38" s="848"/>
      <c r="BH38" s="848"/>
      <c r="BI38" s="848"/>
      <c r="BJ38" s="848"/>
      <c r="BK38" s="848"/>
      <c r="BL38" s="848"/>
      <c r="BM38" s="848"/>
      <c r="BN38" s="848"/>
      <c r="BO38" s="848"/>
      <c r="BP38" s="848"/>
      <c r="BQ38" s="848"/>
      <c r="BR38" s="848"/>
      <c r="BS38" s="848"/>
      <c r="BT38" s="848"/>
      <c r="BU38" s="848"/>
      <c r="BV38" s="848"/>
      <c r="BW38" s="848"/>
      <c r="BX38" s="848"/>
      <c r="BY38" s="848"/>
      <c r="BZ38" s="848"/>
      <c r="CA38" s="848"/>
      <c r="CB38" s="848"/>
      <c r="CC38" s="848"/>
      <c r="CD38" s="848"/>
      <c r="CE38" s="848"/>
      <c r="CF38" s="848"/>
      <c r="CG38" s="848"/>
      <c r="CH38" s="848"/>
      <c r="CI38" s="848"/>
      <c r="CJ38" s="848"/>
      <c r="CK38" s="848"/>
      <c r="CL38" s="848"/>
      <c r="CM38" s="848"/>
      <c r="CN38" s="848"/>
      <c r="CO38" s="848"/>
      <c r="CP38" s="848"/>
      <c r="CQ38" s="848"/>
      <c r="CR38" s="848"/>
      <c r="CS38" s="848"/>
      <c r="CT38" s="848"/>
      <c r="CU38" s="848"/>
      <c r="CV38" s="848"/>
      <c r="CW38" s="848"/>
      <c r="CX38" s="848"/>
      <c r="CY38" s="848"/>
      <c r="CZ38" s="848"/>
      <c r="DA38" s="848"/>
      <c r="DB38" s="848"/>
      <c r="DC38" s="848"/>
      <c r="DD38" s="848"/>
    </row>
    <row r="39" spans="1:108" s="41" customFormat="1" ht="25.5" customHeight="1">
      <c r="A39" s="848" t="s">
        <v>708</v>
      </c>
      <c r="B39" s="848"/>
      <c r="C39" s="848"/>
      <c r="D39" s="848"/>
      <c r="E39" s="848"/>
      <c r="F39" s="849" t="s">
        <v>281</v>
      </c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850"/>
      <c r="U39" s="850"/>
      <c r="V39" s="850"/>
      <c r="W39" s="850"/>
      <c r="X39" s="850"/>
      <c r="Y39" s="850"/>
      <c r="Z39" s="850"/>
      <c r="AA39" s="850"/>
      <c r="AB39" s="850"/>
      <c r="AC39" s="850"/>
      <c r="AD39" s="850"/>
      <c r="AE39" s="850"/>
      <c r="AF39" s="851"/>
      <c r="AG39" s="852">
        <v>42710</v>
      </c>
      <c r="AH39" s="848"/>
      <c r="AI39" s="848"/>
      <c r="AJ39" s="848"/>
      <c r="AK39" s="848"/>
      <c r="AL39" s="848"/>
      <c r="AM39" s="848"/>
      <c r="AN39" s="848"/>
      <c r="AO39" s="848"/>
      <c r="AP39" s="848"/>
      <c r="AQ39" s="852">
        <v>42735</v>
      </c>
      <c r="AR39" s="848"/>
      <c r="AS39" s="848"/>
      <c r="AT39" s="848"/>
      <c r="AU39" s="848"/>
      <c r="AV39" s="848"/>
      <c r="AW39" s="848"/>
      <c r="AX39" s="848"/>
      <c r="AY39" s="848"/>
      <c r="AZ39" s="848"/>
      <c r="BA39" s="848"/>
      <c r="BB39" s="848"/>
      <c r="BC39" s="848"/>
      <c r="BD39" s="848"/>
      <c r="BE39" s="848"/>
      <c r="BF39" s="848"/>
      <c r="BG39" s="848"/>
      <c r="BH39" s="848"/>
      <c r="BI39" s="848"/>
      <c r="BJ39" s="848"/>
      <c r="BK39" s="848"/>
      <c r="BL39" s="848"/>
      <c r="BM39" s="848"/>
      <c r="BN39" s="848"/>
      <c r="BO39" s="848"/>
      <c r="BP39" s="848"/>
      <c r="BQ39" s="848"/>
      <c r="BR39" s="848"/>
      <c r="BS39" s="848"/>
      <c r="BT39" s="848"/>
      <c r="BU39" s="848"/>
      <c r="BV39" s="848"/>
      <c r="BW39" s="848"/>
      <c r="BX39" s="848"/>
      <c r="BY39" s="848"/>
      <c r="BZ39" s="848"/>
      <c r="CA39" s="848"/>
      <c r="CB39" s="848"/>
      <c r="CC39" s="848"/>
      <c r="CD39" s="848"/>
      <c r="CE39" s="848"/>
      <c r="CF39" s="848"/>
      <c r="CG39" s="848"/>
      <c r="CH39" s="848"/>
      <c r="CI39" s="848"/>
      <c r="CJ39" s="848"/>
      <c r="CK39" s="848"/>
      <c r="CL39" s="848"/>
      <c r="CM39" s="848"/>
      <c r="CN39" s="848"/>
      <c r="CO39" s="848"/>
      <c r="CP39" s="848"/>
      <c r="CQ39" s="848"/>
      <c r="CR39" s="848"/>
      <c r="CS39" s="848"/>
      <c r="CT39" s="848"/>
      <c r="CU39" s="848"/>
      <c r="CV39" s="848"/>
      <c r="CW39" s="848"/>
      <c r="CX39" s="848"/>
      <c r="CY39" s="848"/>
      <c r="CZ39" s="848"/>
      <c r="DA39" s="848"/>
      <c r="DB39" s="848"/>
      <c r="DC39" s="848"/>
      <c r="DD39" s="848"/>
    </row>
    <row r="40" spans="1:108" s="41" customFormat="1" ht="25.5" customHeight="1">
      <c r="A40" s="859" t="s">
        <v>209</v>
      </c>
      <c r="B40" s="860"/>
      <c r="C40" s="860"/>
      <c r="D40" s="860"/>
      <c r="E40" s="860"/>
      <c r="F40" s="860"/>
      <c r="G40" s="860"/>
      <c r="H40" s="860"/>
      <c r="I40" s="860"/>
      <c r="J40" s="860"/>
      <c r="K40" s="860"/>
      <c r="L40" s="860"/>
      <c r="M40" s="860"/>
      <c r="N40" s="860"/>
      <c r="O40" s="860"/>
      <c r="P40" s="860"/>
      <c r="Q40" s="860"/>
      <c r="R40" s="860"/>
      <c r="S40" s="860"/>
      <c r="T40" s="860"/>
      <c r="U40" s="860"/>
      <c r="V40" s="860"/>
      <c r="W40" s="860"/>
      <c r="X40" s="860"/>
      <c r="Y40" s="860"/>
      <c r="Z40" s="860"/>
      <c r="AA40" s="860"/>
      <c r="AB40" s="860"/>
      <c r="AC40" s="860"/>
      <c r="AD40" s="860"/>
      <c r="AE40" s="860"/>
      <c r="AF40" s="860"/>
      <c r="AG40" s="860"/>
      <c r="AH40" s="860"/>
      <c r="AI40" s="860"/>
      <c r="AJ40" s="860"/>
      <c r="AK40" s="860"/>
      <c r="AL40" s="860"/>
      <c r="AM40" s="860"/>
      <c r="AN40" s="860"/>
      <c r="AO40" s="860"/>
      <c r="AP40" s="860"/>
      <c r="AQ40" s="860"/>
      <c r="AR40" s="860"/>
      <c r="AS40" s="860"/>
      <c r="AT40" s="860"/>
      <c r="AU40" s="860"/>
      <c r="AV40" s="860"/>
      <c r="AW40" s="860"/>
      <c r="AX40" s="860"/>
      <c r="AY40" s="860"/>
      <c r="AZ40" s="860"/>
      <c r="BA40" s="860"/>
      <c r="BB40" s="860"/>
      <c r="BC40" s="860"/>
      <c r="BD40" s="860"/>
      <c r="BE40" s="860"/>
      <c r="BF40" s="860"/>
      <c r="BG40" s="860"/>
      <c r="BH40" s="860"/>
      <c r="BI40" s="860"/>
      <c r="BJ40" s="860"/>
      <c r="BK40" s="860"/>
      <c r="BL40" s="860"/>
      <c r="BM40" s="860"/>
      <c r="BN40" s="860"/>
      <c r="BO40" s="860"/>
      <c r="BP40" s="860"/>
      <c r="BQ40" s="860"/>
      <c r="BR40" s="860"/>
      <c r="BS40" s="860"/>
      <c r="BT40" s="860"/>
      <c r="BU40" s="860"/>
      <c r="BV40" s="860"/>
      <c r="BW40" s="860"/>
      <c r="BX40" s="860"/>
      <c r="BY40" s="860"/>
      <c r="BZ40" s="860"/>
      <c r="CA40" s="860"/>
      <c r="CB40" s="860"/>
      <c r="CC40" s="860"/>
      <c r="CD40" s="860"/>
      <c r="CE40" s="860"/>
      <c r="CF40" s="860"/>
      <c r="CG40" s="860"/>
      <c r="CH40" s="860"/>
      <c r="CI40" s="860"/>
      <c r="CJ40" s="860"/>
      <c r="CK40" s="860"/>
      <c r="CL40" s="860"/>
      <c r="CM40" s="860"/>
      <c r="CN40" s="860"/>
      <c r="CO40" s="860"/>
      <c r="CP40" s="860"/>
      <c r="CQ40" s="860"/>
      <c r="CR40" s="860"/>
      <c r="CS40" s="860"/>
      <c r="CT40" s="860"/>
      <c r="CU40" s="860"/>
      <c r="CV40" s="860"/>
      <c r="CW40" s="860"/>
      <c r="CX40" s="860"/>
      <c r="CY40" s="860"/>
      <c r="CZ40" s="860"/>
      <c r="DA40" s="860"/>
      <c r="DB40" s="860"/>
      <c r="DC40" s="860"/>
      <c r="DD40" s="861"/>
    </row>
    <row r="41" spans="1:108" s="41" customFormat="1" ht="25.5" customHeight="1">
      <c r="A41" s="848" t="s">
        <v>158</v>
      </c>
      <c r="B41" s="848"/>
      <c r="C41" s="848"/>
      <c r="D41" s="848"/>
      <c r="E41" s="848"/>
      <c r="F41" s="853" t="s">
        <v>284</v>
      </c>
      <c r="G41" s="854"/>
      <c r="H41" s="854"/>
      <c r="I41" s="854"/>
      <c r="J41" s="854"/>
      <c r="K41" s="854"/>
      <c r="L41" s="854"/>
      <c r="M41" s="854"/>
      <c r="N41" s="854"/>
      <c r="O41" s="854"/>
      <c r="P41" s="854"/>
      <c r="Q41" s="854"/>
      <c r="R41" s="854"/>
      <c r="S41" s="854"/>
      <c r="T41" s="854"/>
      <c r="U41" s="854"/>
      <c r="V41" s="854"/>
      <c r="W41" s="854"/>
      <c r="X41" s="854"/>
      <c r="Y41" s="854"/>
      <c r="Z41" s="854"/>
      <c r="AA41" s="854"/>
      <c r="AB41" s="854"/>
      <c r="AC41" s="854"/>
      <c r="AD41" s="854"/>
      <c r="AE41" s="854"/>
      <c r="AF41" s="854"/>
      <c r="AG41" s="854"/>
      <c r="AH41" s="854"/>
      <c r="AI41" s="854"/>
      <c r="AJ41" s="854"/>
      <c r="AK41" s="854"/>
      <c r="AL41" s="854"/>
      <c r="AM41" s="854"/>
      <c r="AN41" s="854"/>
      <c r="AO41" s="854"/>
      <c r="AP41" s="854"/>
      <c r="AQ41" s="854"/>
      <c r="AR41" s="854"/>
      <c r="AS41" s="854"/>
      <c r="AT41" s="854"/>
      <c r="AU41" s="854"/>
      <c r="AV41" s="854"/>
      <c r="AW41" s="854"/>
      <c r="AX41" s="854"/>
      <c r="AY41" s="854"/>
      <c r="AZ41" s="854"/>
      <c r="BA41" s="854"/>
      <c r="BB41" s="854"/>
      <c r="BC41" s="854"/>
      <c r="BD41" s="854"/>
      <c r="BE41" s="854"/>
      <c r="BF41" s="854"/>
      <c r="BG41" s="854"/>
      <c r="BH41" s="854"/>
      <c r="BI41" s="854"/>
      <c r="BJ41" s="854"/>
      <c r="BK41" s="854"/>
      <c r="BL41" s="854"/>
      <c r="BM41" s="854"/>
      <c r="BN41" s="854"/>
      <c r="BO41" s="854"/>
      <c r="BP41" s="854"/>
      <c r="BQ41" s="854"/>
      <c r="BR41" s="854"/>
      <c r="BS41" s="854"/>
      <c r="BT41" s="854"/>
      <c r="BU41" s="854"/>
      <c r="BV41" s="854"/>
      <c r="BW41" s="854"/>
      <c r="BX41" s="854"/>
      <c r="BY41" s="854"/>
      <c r="BZ41" s="854"/>
      <c r="CA41" s="854"/>
      <c r="CB41" s="854"/>
      <c r="CC41" s="854"/>
      <c r="CD41" s="854"/>
      <c r="CE41" s="854"/>
      <c r="CF41" s="854"/>
      <c r="CG41" s="854"/>
      <c r="CH41" s="854"/>
      <c r="CI41" s="854"/>
      <c r="CJ41" s="854"/>
      <c r="CK41" s="854"/>
      <c r="CL41" s="854"/>
      <c r="CM41" s="854"/>
      <c r="CN41" s="854"/>
      <c r="CO41" s="854"/>
      <c r="CP41" s="854"/>
      <c r="CQ41" s="854"/>
      <c r="CR41" s="854"/>
      <c r="CS41" s="854"/>
      <c r="CT41" s="854"/>
      <c r="CU41" s="854"/>
      <c r="CV41" s="854"/>
      <c r="CW41" s="854"/>
      <c r="CX41" s="854"/>
      <c r="CY41" s="854"/>
      <c r="CZ41" s="854"/>
      <c r="DA41" s="854"/>
      <c r="DB41" s="854"/>
      <c r="DC41" s="854"/>
      <c r="DD41" s="855"/>
    </row>
    <row r="42" spans="1:108" s="41" customFormat="1" ht="25.5" customHeight="1">
      <c r="A42" s="848" t="s">
        <v>105</v>
      </c>
      <c r="B42" s="848"/>
      <c r="C42" s="848"/>
      <c r="D42" s="848"/>
      <c r="E42" s="848"/>
      <c r="F42" s="849" t="s">
        <v>718</v>
      </c>
      <c r="G42" s="850"/>
      <c r="H42" s="850"/>
      <c r="I42" s="850"/>
      <c r="J42" s="850"/>
      <c r="K42" s="850"/>
      <c r="L42" s="850"/>
      <c r="M42" s="850"/>
      <c r="N42" s="850"/>
      <c r="O42" s="850"/>
      <c r="P42" s="850"/>
      <c r="Q42" s="850"/>
      <c r="R42" s="850"/>
      <c r="S42" s="850"/>
      <c r="T42" s="850"/>
      <c r="U42" s="850"/>
      <c r="V42" s="850"/>
      <c r="W42" s="850"/>
      <c r="X42" s="850"/>
      <c r="Y42" s="850"/>
      <c r="Z42" s="850"/>
      <c r="AA42" s="850"/>
      <c r="AB42" s="850"/>
      <c r="AC42" s="850"/>
      <c r="AD42" s="850"/>
      <c r="AE42" s="850"/>
      <c r="AF42" s="851"/>
      <c r="AG42" s="852">
        <v>42125</v>
      </c>
      <c r="AH42" s="848"/>
      <c r="AI42" s="848"/>
      <c r="AJ42" s="848"/>
      <c r="AK42" s="848"/>
      <c r="AL42" s="848"/>
      <c r="AM42" s="848"/>
      <c r="AN42" s="848"/>
      <c r="AO42" s="848"/>
      <c r="AP42" s="848"/>
      <c r="AQ42" s="852">
        <v>42156</v>
      </c>
      <c r="AR42" s="848"/>
      <c r="AS42" s="848"/>
      <c r="AT42" s="848"/>
      <c r="AU42" s="848"/>
      <c r="AV42" s="848"/>
      <c r="AW42" s="848"/>
      <c r="AX42" s="848"/>
      <c r="AY42" s="848"/>
      <c r="AZ42" s="848"/>
      <c r="BA42" s="848"/>
      <c r="BB42" s="848"/>
      <c r="BC42" s="848"/>
      <c r="BD42" s="848"/>
      <c r="BE42" s="848"/>
      <c r="BF42" s="848"/>
      <c r="BG42" s="848"/>
      <c r="BH42" s="848"/>
      <c r="BI42" s="848"/>
      <c r="BJ42" s="848"/>
      <c r="BK42" s="848"/>
      <c r="BL42" s="848"/>
      <c r="BM42" s="848"/>
      <c r="BN42" s="848"/>
      <c r="BO42" s="848"/>
      <c r="BP42" s="848"/>
      <c r="BQ42" s="848"/>
      <c r="BR42" s="848"/>
      <c r="BS42" s="848"/>
      <c r="BT42" s="848"/>
      <c r="BU42" s="848"/>
      <c r="BV42" s="848"/>
      <c r="BW42" s="848"/>
      <c r="BX42" s="848"/>
      <c r="BY42" s="848"/>
      <c r="BZ42" s="848"/>
      <c r="CA42" s="848"/>
      <c r="CB42" s="848"/>
      <c r="CC42" s="848"/>
      <c r="CD42" s="848"/>
      <c r="CE42" s="848"/>
      <c r="CF42" s="848"/>
      <c r="CG42" s="848"/>
      <c r="CH42" s="848"/>
      <c r="CI42" s="848"/>
      <c r="CJ42" s="848"/>
      <c r="CK42" s="848"/>
      <c r="CL42" s="848"/>
      <c r="CM42" s="848"/>
      <c r="CN42" s="848"/>
      <c r="CO42" s="848"/>
      <c r="CP42" s="848"/>
      <c r="CQ42" s="848"/>
      <c r="CR42" s="848"/>
      <c r="CS42" s="848"/>
      <c r="CT42" s="848"/>
      <c r="CU42" s="848"/>
      <c r="CV42" s="848"/>
      <c r="CW42" s="848"/>
      <c r="CX42" s="848"/>
      <c r="CY42" s="848"/>
      <c r="CZ42" s="848"/>
      <c r="DA42" s="848"/>
      <c r="DB42" s="848"/>
      <c r="DC42" s="848"/>
      <c r="DD42" s="848"/>
    </row>
    <row r="43" spans="1:108" s="41" customFormat="1" ht="48" customHeight="1">
      <c r="A43" s="848" t="s">
        <v>106</v>
      </c>
      <c r="B43" s="848"/>
      <c r="C43" s="848"/>
      <c r="D43" s="848"/>
      <c r="E43" s="848"/>
      <c r="F43" s="849" t="s">
        <v>9</v>
      </c>
      <c r="G43" s="850"/>
      <c r="H43" s="850"/>
      <c r="I43" s="850"/>
      <c r="J43" s="850"/>
      <c r="K43" s="850"/>
      <c r="L43" s="850"/>
      <c r="M43" s="850"/>
      <c r="N43" s="850"/>
      <c r="O43" s="850"/>
      <c r="P43" s="850"/>
      <c r="Q43" s="850"/>
      <c r="R43" s="850"/>
      <c r="S43" s="850"/>
      <c r="T43" s="850"/>
      <c r="U43" s="850"/>
      <c r="V43" s="850"/>
      <c r="W43" s="850"/>
      <c r="X43" s="850"/>
      <c r="Y43" s="850"/>
      <c r="Z43" s="850"/>
      <c r="AA43" s="850"/>
      <c r="AB43" s="850"/>
      <c r="AC43" s="850"/>
      <c r="AD43" s="850"/>
      <c r="AE43" s="850"/>
      <c r="AF43" s="851"/>
      <c r="AG43" s="852">
        <v>42278</v>
      </c>
      <c r="AH43" s="848"/>
      <c r="AI43" s="848"/>
      <c r="AJ43" s="848"/>
      <c r="AK43" s="848"/>
      <c r="AL43" s="848"/>
      <c r="AM43" s="848"/>
      <c r="AN43" s="848"/>
      <c r="AO43" s="848"/>
      <c r="AP43" s="848"/>
      <c r="AQ43" s="852">
        <v>42309</v>
      </c>
      <c r="AR43" s="848"/>
      <c r="AS43" s="848"/>
      <c r="AT43" s="848"/>
      <c r="AU43" s="848"/>
      <c r="AV43" s="848"/>
      <c r="AW43" s="848"/>
      <c r="AX43" s="848"/>
      <c r="AY43" s="848"/>
      <c r="AZ43" s="848"/>
      <c r="BA43" s="848"/>
      <c r="BB43" s="848"/>
      <c r="BC43" s="848"/>
      <c r="BD43" s="848"/>
      <c r="BE43" s="848"/>
      <c r="BF43" s="848"/>
      <c r="BG43" s="848"/>
      <c r="BH43" s="848"/>
      <c r="BI43" s="848"/>
      <c r="BJ43" s="848"/>
      <c r="BK43" s="848"/>
      <c r="BL43" s="848"/>
      <c r="BM43" s="848"/>
      <c r="BN43" s="848"/>
      <c r="BO43" s="848"/>
      <c r="BP43" s="848"/>
      <c r="BQ43" s="848"/>
      <c r="BR43" s="848"/>
      <c r="BS43" s="848"/>
      <c r="BT43" s="848"/>
      <c r="BU43" s="848"/>
      <c r="BV43" s="848"/>
      <c r="BW43" s="848"/>
      <c r="BX43" s="848"/>
      <c r="BY43" s="848"/>
      <c r="BZ43" s="848"/>
      <c r="CA43" s="848"/>
      <c r="CB43" s="848"/>
      <c r="CC43" s="848"/>
      <c r="CD43" s="848"/>
      <c r="CE43" s="848"/>
      <c r="CF43" s="848"/>
      <c r="CG43" s="848"/>
      <c r="CH43" s="848"/>
      <c r="CI43" s="848"/>
      <c r="CJ43" s="848"/>
      <c r="CK43" s="848"/>
      <c r="CL43" s="848"/>
      <c r="CM43" s="848"/>
      <c r="CN43" s="848"/>
      <c r="CO43" s="848"/>
      <c r="CP43" s="848"/>
      <c r="CQ43" s="848"/>
      <c r="CR43" s="848"/>
      <c r="CS43" s="848"/>
      <c r="CT43" s="848"/>
      <c r="CU43" s="848"/>
      <c r="CV43" s="848"/>
      <c r="CW43" s="848"/>
      <c r="CX43" s="848"/>
      <c r="CY43" s="848"/>
      <c r="CZ43" s="848"/>
      <c r="DA43" s="848"/>
      <c r="DB43" s="848"/>
      <c r="DC43" s="848"/>
      <c r="DD43" s="848"/>
    </row>
    <row r="44" spans="1:108" s="41" customFormat="1" ht="25.5" customHeight="1">
      <c r="A44" s="848" t="s">
        <v>720</v>
      </c>
      <c r="B44" s="848"/>
      <c r="C44" s="848"/>
      <c r="D44" s="848"/>
      <c r="E44" s="848"/>
      <c r="F44" s="856" t="s">
        <v>722</v>
      </c>
      <c r="G44" s="857"/>
      <c r="H44" s="857"/>
      <c r="I44" s="857"/>
      <c r="J44" s="857"/>
      <c r="K44" s="857"/>
      <c r="L44" s="857"/>
      <c r="M44" s="857"/>
      <c r="N44" s="857"/>
      <c r="O44" s="857"/>
      <c r="P44" s="857"/>
      <c r="Q44" s="857"/>
      <c r="R44" s="857"/>
      <c r="S44" s="857"/>
      <c r="T44" s="857"/>
      <c r="U44" s="857"/>
      <c r="V44" s="857"/>
      <c r="W44" s="857"/>
      <c r="X44" s="857"/>
      <c r="Y44" s="857"/>
      <c r="Z44" s="857"/>
      <c r="AA44" s="857"/>
      <c r="AB44" s="857"/>
      <c r="AC44" s="857"/>
      <c r="AD44" s="857"/>
      <c r="AE44" s="857"/>
      <c r="AF44" s="858"/>
      <c r="AG44" s="852">
        <v>42310</v>
      </c>
      <c r="AH44" s="848"/>
      <c r="AI44" s="848"/>
      <c r="AJ44" s="848"/>
      <c r="AK44" s="848"/>
      <c r="AL44" s="848"/>
      <c r="AM44" s="848"/>
      <c r="AN44" s="848"/>
      <c r="AO44" s="848"/>
      <c r="AP44" s="848"/>
      <c r="AQ44" s="852">
        <v>42320</v>
      </c>
      <c r="AR44" s="848"/>
      <c r="AS44" s="848"/>
      <c r="AT44" s="848"/>
      <c r="AU44" s="848"/>
      <c r="AV44" s="848"/>
      <c r="AW44" s="848"/>
      <c r="AX44" s="848"/>
      <c r="AY44" s="848"/>
      <c r="AZ44" s="848"/>
      <c r="BA44" s="848"/>
      <c r="BB44" s="848"/>
      <c r="BC44" s="848"/>
      <c r="BD44" s="848"/>
      <c r="BE44" s="848"/>
      <c r="BF44" s="848"/>
      <c r="BG44" s="848"/>
      <c r="BH44" s="848"/>
      <c r="BI44" s="848"/>
      <c r="BJ44" s="848"/>
      <c r="BK44" s="848"/>
      <c r="BL44" s="848"/>
      <c r="BM44" s="848"/>
      <c r="BN44" s="848"/>
      <c r="BO44" s="848"/>
      <c r="BP44" s="848"/>
      <c r="BQ44" s="848"/>
      <c r="BR44" s="848"/>
      <c r="BS44" s="848"/>
      <c r="BT44" s="848"/>
      <c r="BU44" s="848"/>
      <c r="BV44" s="848"/>
      <c r="BW44" s="848"/>
      <c r="BX44" s="848"/>
      <c r="BY44" s="848"/>
      <c r="BZ44" s="848"/>
      <c r="CA44" s="848"/>
      <c r="CB44" s="848"/>
      <c r="CC44" s="848"/>
      <c r="CD44" s="848"/>
      <c r="CE44" s="848"/>
      <c r="CF44" s="848"/>
      <c r="CG44" s="848"/>
      <c r="CH44" s="848"/>
      <c r="CI44" s="848"/>
      <c r="CJ44" s="848"/>
      <c r="CK44" s="848"/>
      <c r="CL44" s="848"/>
      <c r="CM44" s="848"/>
      <c r="CN44" s="848"/>
      <c r="CO44" s="848"/>
      <c r="CP44" s="848"/>
      <c r="CQ44" s="848"/>
      <c r="CR44" s="848"/>
      <c r="CS44" s="848"/>
      <c r="CT44" s="848"/>
      <c r="CU44" s="848"/>
      <c r="CV44" s="848"/>
      <c r="CW44" s="848"/>
      <c r="CX44" s="848"/>
      <c r="CY44" s="848"/>
      <c r="CZ44" s="848"/>
      <c r="DA44" s="848"/>
      <c r="DB44" s="848"/>
      <c r="DC44" s="848"/>
      <c r="DD44" s="848"/>
    </row>
    <row r="45" spans="1:108" s="41" customFormat="1" ht="25.5" customHeight="1">
      <c r="A45" s="848">
        <v>2</v>
      </c>
      <c r="B45" s="848"/>
      <c r="C45" s="848"/>
      <c r="D45" s="848"/>
      <c r="E45" s="848"/>
      <c r="F45" s="853" t="s">
        <v>723</v>
      </c>
      <c r="G45" s="854"/>
      <c r="H45" s="854"/>
      <c r="I45" s="854"/>
      <c r="J45" s="854"/>
      <c r="K45" s="854"/>
      <c r="L45" s="854"/>
      <c r="M45" s="854"/>
      <c r="N45" s="854"/>
      <c r="O45" s="854"/>
      <c r="P45" s="854"/>
      <c r="Q45" s="854"/>
      <c r="R45" s="854"/>
      <c r="S45" s="854"/>
      <c r="T45" s="854"/>
      <c r="U45" s="854"/>
      <c r="V45" s="854"/>
      <c r="W45" s="854"/>
      <c r="X45" s="854"/>
      <c r="Y45" s="854"/>
      <c r="Z45" s="854"/>
      <c r="AA45" s="854"/>
      <c r="AB45" s="854"/>
      <c r="AC45" s="854"/>
      <c r="AD45" s="854"/>
      <c r="AE45" s="854"/>
      <c r="AF45" s="854"/>
      <c r="AG45" s="854"/>
      <c r="AH45" s="854"/>
      <c r="AI45" s="854"/>
      <c r="AJ45" s="854"/>
      <c r="AK45" s="854"/>
      <c r="AL45" s="854"/>
      <c r="AM45" s="854"/>
      <c r="AN45" s="854"/>
      <c r="AO45" s="854"/>
      <c r="AP45" s="854"/>
      <c r="AQ45" s="854"/>
      <c r="AR45" s="854"/>
      <c r="AS45" s="854"/>
      <c r="AT45" s="854"/>
      <c r="AU45" s="854"/>
      <c r="AV45" s="854"/>
      <c r="AW45" s="854"/>
      <c r="AX45" s="854"/>
      <c r="AY45" s="854"/>
      <c r="AZ45" s="854"/>
      <c r="BA45" s="854"/>
      <c r="BB45" s="854"/>
      <c r="BC45" s="854"/>
      <c r="BD45" s="854"/>
      <c r="BE45" s="854"/>
      <c r="BF45" s="854"/>
      <c r="BG45" s="854"/>
      <c r="BH45" s="854"/>
      <c r="BI45" s="854"/>
      <c r="BJ45" s="854"/>
      <c r="BK45" s="854"/>
      <c r="BL45" s="854"/>
      <c r="BM45" s="854"/>
      <c r="BN45" s="854"/>
      <c r="BO45" s="854"/>
      <c r="BP45" s="854"/>
      <c r="BQ45" s="854"/>
      <c r="BR45" s="854"/>
      <c r="BS45" s="854"/>
      <c r="BT45" s="854"/>
      <c r="BU45" s="854"/>
      <c r="BV45" s="854"/>
      <c r="BW45" s="854"/>
      <c r="BX45" s="854"/>
      <c r="BY45" s="854"/>
      <c r="BZ45" s="854"/>
      <c r="CA45" s="854"/>
      <c r="CB45" s="854"/>
      <c r="CC45" s="854"/>
      <c r="CD45" s="854"/>
      <c r="CE45" s="854"/>
      <c r="CF45" s="854"/>
      <c r="CG45" s="854"/>
      <c r="CH45" s="854"/>
      <c r="CI45" s="854"/>
      <c r="CJ45" s="854"/>
      <c r="CK45" s="854"/>
      <c r="CL45" s="854"/>
      <c r="CM45" s="854"/>
      <c r="CN45" s="854"/>
      <c r="CO45" s="854"/>
      <c r="CP45" s="854"/>
      <c r="CQ45" s="854"/>
      <c r="CR45" s="854"/>
      <c r="CS45" s="854"/>
      <c r="CT45" s="854"/>
      <c r="CU45" s="854"/>
      <c r="CV45" s="854"/>
      <c r="CW45" s="854"/>
      <c r="CX45" s="854"/>
      <c r="CY45" s="854"/>
      <c r="CZ45" s="854"/>
      <c r="DA45" s="854"/>
      <c r="DB45" s="854"/>
      <c r="DC45" s="854"/>
      <c r="DD45" s="855"/>
    </row>
    <row r="46" spans="1:108" s="41" customFormat="1" ht="25.5" customHeight="1">
      <c r="A46" s="848" t="s">
        <v>108</v>
      </c>
      <c r="B46" s="848"/>
      <c r="C46" s="848"/>
      <c r="D46" s="848"/>
      <c r="E46" s="848"/>
      <c r="F46" s="856" t="s">
        <v>283</v>
      </c>
      <c r="G46" s="857"/>
      <c r="H46" s="857"/>
      <c r="I46" s="857"/>
      <c r="J46" s="857"/>
      <c r="K46" s="857"/>
      <c r="L46" s="857"/>
      <c r="M46" s="857"/>
      <c r="N46" s="857"/>
      <c r="O46" s="857"/>
      <c r="P46" s="857"/>
      <c r="Q46" s="857"/>
      <c r="R46" s="857"/>
      <c r="S46" s="857"/>
      <c r="T46" s="857"/>
      <c r="U46" s="857"/>
      <c r="V46" s="857"/>
      <c r="W46" s="857"/>
      <c r="X46" s="857"/>
      <c r="Y46" s="857"/>
      <c r="Z46" s="857"/>
      <c r="AA46" s="857"/>
      <c r="AB46" s="857"/>
      <c r="AC46" s="857"/>
      <c r="AD46" s="857"/>
      <c r="AE46" s="857"/>
      <c r="AF46" s="858"/>
      <c r="AG46" s="852">
        <v>42379</v>
      </c>
      <c r="AH46" s="848"/>
      <c r="AI46" s="848"/>
      <c r="AJ46" s="848"/>
      <c r="AK46" s="848"/>
      <c r="AL46" s="848"/>
      <c r="AM46" s="848"/>
      <c r="AN46" s="848"/>
      <c r="AO46" s="848"/>
      <c r="AP46" s="848"/>
      <c r="AQ46" s="852">
        <v>42410</v>
      </c>
      <c r="AR46" s="848"/>
      <c r="AS46" s="848"/>
      <c r="AT46" s="848"/>
      <c r="AU46" s="848"/>
      <c r="AV46" s="848"/>
      <c r="AW46" s="848"/>
      <c r="AX46" s="848"/>
      <c r="AY46" s="848"/>
      <c r="AZ46" s="848"/>
      <c r="BA46" s="848"/>
      <c r="BB46" s="848"/>
      <c r="BC46" s="848"/>
      <c r="BD46" s="848"/>
      <c r="BE46" s="848"/>
      <c r="BF46" s="848"/>
      <c r="BG46" s="848"/>
      <c r="BH46" s="848"/>
      <c r="BI46" s="848"/>
      <c r="BJ46" s="848"/>
      <c r="BK46" s="848"/>
      <c r="BL46" s="848"/>
      <c r="BM46" s="848"/>
      <c r="BN46" s="848"/>
      <c r="BO46" s="848"/>
      <c r="BP46" s="848"/>
      <c r="BQ46" s="848"/>
      <c r="BR46" s="848"/>
      <c r="BS46" s="848"/>
      <c r="BT46" s="848"/>
      <c r="BU46" s="848"/>
      <c r="BV46" s="848"/>
      <c r="BW46" s="848"/>
      <c r="BX46" s="848"/>
      <c r="BY46" s="848"/>
      <c r="BZ46" s="848"/>
      <c r="CA46" s="848"/>
      <c r="CB46" s="848"/>
      <c r="CC46" s="848"/>
      <c r="CD46" s="848"/>
      <c r="CE46" s="848"/>
      <c r="CF46" s="848"/>
      <c r="CG46" s="848"/>
      <c r="CH46" s="848"/>
      <c r="CI46" s="848"/>
      <c r="CJ46" s="848"/>
      <c r="CK46" s="848"/>
      <c r="CL46" s="848"/>
      <c r="CM46" s="848"/>
      <c r="CN46" s="848"/>
      <c r="CO46" s="848"/>
      <c r="CP46" s="848"/>
      <c r="CQ46" s="848"/>
      <c r="CR46" s="848"/>
      <c r="CS46" s="848"/>
      <c r="CT46" s="848"/>
      <c r="CU46" s="848"/>
      <c r="CV46" s="848"/>
      <c r="CW46" s="848"/>
      <c r="CX46" s="848"/>
      <c r="CY46" s="848"/>
      <c r="CZ46" s="848"/>
      <c r="DA46" s="848"/>
      <c r="DB46" s="848"/>
      <c r="DC46" s="848"/>
      <c r="DD46" s="848"/>
    </row>
    <row r="47" spans="1:108" s="41" customFormat="1" ht="36.75" customHeight="1">
      <c r="A47" s="848" t="s">
        <v>109</v>
      </c>
      <c r="B47" s="848"/>
      <c r="C47" s="848"/>
      <c r="D47" s="848"/>
      <c r="E47" s="848"/>
      <c r="F47" s="849" t="s">
        <v>724</v>
      </c>
      <c r="G47" s="850"/>
      <c r="H47" s="850"/>
      <c r="I47" s="850"/>
      <c r="J47" s="850"/>
      <c r="K47" s="850"/>
      <c r="L47" s="850"/>
      <c r="M47" s="850"/>
      <c r="N47" s="850"/>
      <c r="O47" s="850"/>
      <c r="P47" s="850"/>
      <c r="Q47" s="850"/>
      <c r="R47" s="850"/>
      <c r="S47" s="850"/>
      <c r="T47" s="850"/>
      <c r="U47" s="850"/>
      <c r="V47" s="850"/>
      <c r="W47" s="850"/>
      <c r="X47" s="850"/>
      <c r="Y47" s="850"/>
      <c r="Z47" s="850"/>
      <c r="AA47" s="850"/>
      <c r="AB47" s="850"/>
      <c r="AC47" s="850"/>
      <c r="AD47" s="850"/>
      <c r="AE47" s="850"/>
      <c r="AF47" s="851"/>
      <c r="AG47" s="852">
        <v>42014</v>
      </c>
      <c r="AH47" s="848"/>
      <c r="AI47" s="848"/>
      <c r="AJ47" s="848"/>
      <c r="AK47" s="848"/>
      <c r="AL47" s="848"/>
      <c r="AM47" s="848"/>
      <c r="AN47" s="848"/>
      <c r="AO47" s="848"/>
      <c r="AP47" s="848"/>
      <c r="AQ47" s="852">
        <v>42156</v>
      </c>
      <c r="AR47" s="848"/>
      <c r="AS47" s="848"/>
      <c r="AT47" s="848"/>
      <c r="AU47" s="848"/>
      <c r="AV47" s="848"/>
      <c r="AW47" s="848"/>
      <c r="AX47" s="848"/>
      <c r="AY47" s="848"/>
      <c r="AZ47" s="848"/>
      <c r="BA47" s="848"/>
      <c r="BB47" s="848"/>
      <c r="BC47" s="848"/>
      <c r="BD47" s="848"/>
      <c r="BE47" s="848"/>
      <c r="BF47" s="848"/>
      <c r="BG47" s="848"/>
      <c r="BH47" s="848"/>
      <c r="BI47" s="848"/>
      <c r="BJ47" s="848"/>
      <c r="BK47" s="848"/>
      <c r="BL47" s="848"/>
      <c r="BM47" s="848"/>
      <c r="BN47" s="848"/>
      <c r="BO47" s="848"/>
      <c r="BP47" s="848"/>
      <c r="BQ47" s="848"/>
      <c r="BR47" s="848"/>
      <c r="BS47" s="848"/>
      <c r="BT47" s="848"/>
      <c r="BU47" s="848"/>
      <c r="BV47" s="848"/>
      <c r="BW47" s="848"/>
      <c r="BX47" s="848"/>
      <c r="BY47" s="848"/>
      <c r="BZ47" s="848"/>
      <c r="CA47" s="848"/>
      <c r="CB47" s="848"/>
      <c r="CC47" s="848"/>
      <c r="CD47" s="848"/>
      <c r="CE47" s="848"/>
      <c r="CF47" s="848"/>
      <c r="CG47" s="848"/>
      <c r="CH47" s="848"/>
      <c r="CI47" s="848"/>
      <c r="CJ47" s="848"/>
      <c r="CK47" s="848"/>
      <c r="CL47" s="848"/>
      <c r="CM47" s="848"/>
      <c r="CN47" s="848"/>
      <c r="CO47" s="848"/>
      <c r="CP47" s="848"/>
      <c r="CQ47" s="848"/>
      <c r="CR47" s="848"/>
      <c r="CS47" s="848"/>
      <c r="CT47" s="848"/>
      <c r="CU47" s="848"/>
      <c r="CV47" s="848"/>
      <c r="CW47" s="848"/>
      <c r="CX47" s="848"/>
      <c r="CY47" s="848"/>
      <c r="CZ47" s="848"/>
      <c r="DA47" s="848"/>
      <c r="DB47" s="848"/>
      <c r="DC47" s="848"/>
      <c r="DD47" s="848"/>
    </row>
    <row r="48" spans="1:108" s="41" customFormat="1" ht="25.5" customHeight="1">
      <c r="A48" s="848">
        <v>3</v>
      </c>
      <c r="B48" s="848"/>
      <c r="C48" s="848"/>
      <c r="D48" s="848"/>
      <c r="E48" s="848"/>
      <c r="F48" s="853" t="s">
        <v>726</v>
      </c>
      <c r="G48" s="854"/>
      <c r="H48" s="854"/>
      <c r="I48" s="854"/>
      <c r="J48" s="854"/>
      <c r="K48" s="854"/>
      <c r="L48" s="854"/>
      <c r="M48" s="854"/>
      <c r="N48" s="854"/>
      <c r="O48" s="854"/>
      <c r="P48" s="854"/>
      <c r="Q48" s="854"/>
      <c r="R48" s="854"/>
      <c r="S48" s="854"/>
      <c r="T48" s="854"/>
      <c r="U48" s="854"/>
      <c r="V48" s="854"/>
      <c r="W48" s="854"/>
      <c r="X48" s="854"/>
      <c r="Y48" s="854"/>
      <c r="Z48" s="854"/>
      <c r="AA48" s="854"/>
      <c r="AB48" s="854"/>
      <c r="AC48" s="854"/>
      <c r="AD48" s="854"/>
      <c r="AE48" s="854"/>
      <c r="AF48" s="854"/>
      <c r="AG48" s="854"/>
      <c r="AH48" s="854"/>
      <c r="AI48" s="854"/>
      <c r="AJ48" s="854"/>
      <c r="AK48" s="854"/>
      <c r="AL48" s="854"/>
      <c r="AM48" s="854"/>
      <c r="AN48" s="854"/>
      <c r="AO48" s="854"/>
      <c r="AP48" s="854"/>
      <c r="AQ48" s="854"/>
      <c r="AR48" s="854"/>
      <c r="AS48" s="854"/>
      <c r="AT48" s="854"/>
      <c r="AU48" s="854"/>
      <c r="AV48" s="854"/>
      <c r="AW48" s="854"/>
      <c r="AX48" s="854"/>
      <c r="AY48" s="854"/>
      <c r="AZ48" s="854"/>
      <c r="BA48" s="854"/>
      <c r="BB48" s="854"/>
      <c r="BC48" s="854"/>
      <c r="BD48" s="854"/>
      <c r="BE48" s="854"/>
      <c r="BF48" s="854"/>
      <c r="BG48" s="854"/>
      <c r="BH48" s="854"/>
      <c r="BI48" s="854"/>
      <c r="BJ48" s="854"/>
      <c r="BK48" s="854"/>
      <c r="BL48" s="854"/>
      <c r="BM48" s="854"/>
      <c r="BN48" s="854"/>
      <c r="BO48" s="854"/>
      <c r="BP48" s="854"/>
      <c r="BQ48" s="854"/>
      <c r="BR48" s="854"/>
      <c r="BS48" s="854"/>
      <c r="BT48" s="854"/>
      <c r="BU48" s="854"/>
      <c r="BV48" s="854"/>
      <c r="BW48" s="854"/>
      <c r="BX48" s="854"/>
      <c r="BY48" s="854"/>
      <c r="BZ48" s="854"/>
      <c r="CA48" s="854"/>
      <c r="CB48" s="854"/>
      <c r="CC48" s="854"/>
      <c r="CD48" s="854"/>
      <c r="CE48" s="854"/>
      <c r="CF48" s="854"/>
      <c r="CG48" s="854"/>
      <c r="CH48" s="854"/>
      <c r="CI48" s="854"/>
      <c r="CJ48" s="854"/>
      <c r="CK48" s="854"/>
      <c r="CL48" s="854"/>
      <c r="CM48" s="854"/>
      <c r="CN48" s="854"/>
      <c r="CO48" s="854"/>
      <c r="CP48" s="854"/>
      <c r="CQ48" s="854"/>
      <c r="CR48" s="854"/>
      <c r="CS48" s="854"/>
      <c r="CT48" s="854"/>
      <c r="CU48" s="854"/>
      <c r="CV48" s="854"/>
      <c r="CW48" s="854"/>
      <c r="CX48" s="854"/>
      <c r="CY48" s="854"/>
      <c r="CZ48" s="854"/>
      <c r="DA48" s="854"/>
      <c r="DB48" s="854"/>
      <c r="DC48" s="854"/>
      <c r="DD48" s="855"/>
    </row>
    <row r="49" spans="1:108" s="41" customFormat="1" ht="25.5" customHeight="1">
      <c r="A49" s="848" t="s">
        <v>702</v>
      </c>
      <c r="B49" s="848"/>
      <c r="C49" s="848"/>
      <c r="D49" s="848"/>
      <c r="E49" s="848"/>
      <c r="F49" s="849" t="s">
        <v>42</v>
      </c>
      <c r="G49" s="850"/>
      <c r="H49" s="850"/>
      <c r="I49" s="850"/>
      <c r="J49" s="850"/>
      <c r="K49" s="850"/>
      <c r="L49" s="850"/>
      <c r="M49" s="850"/>
      <c r="N49" s="850"/>
      <c r="O49" s="850"/>
      <c r="P49" s="850"/>
      <c r="Q49" s="850"/>
      <c r="R49" s="850"/>
      <c r="S49" s="850"/>
      <c r="T49" s="850"/>
      <c r="U49" s="850"/>
      <c r="V49" s="850"/>
      <c r="W49" s="850"/>
      <c r="X49" s="850"/>
      <c r="Y49" s="850"/>
      <c r="Z49" s="850"/>
      <c r="AA49" s="850"/>
      <c r="AB49" s="850"/>
      <c r="AC49" s="850"/>
      <c r="AD49" s="850"/>
      <c r="AE49" s="850"/>
      <c r="AF49" s="851"/>
      <c r="AG49" s="852">
        <v>42461</v>
      </c>
      <c r="AH49" s="848"/>
      <c r="AI49" s="848"/>
      <c r="AJ49" s="848"/>
      <c r="AK49" s="848"/>
      <c r="AL49" s="848"/>
      <c r="AM49" s="848"/>
      <c r="AN49" s="848"/>
      <c r="AO49" s="848"/>
      <c r="AP49" s="848"/>
      <c r="AQ49" s="852">
        <v>42470</v>
      </c>
      <c r="AR49" s="848"/>
      <c r="AS49" s="848"/>
      <c r="AT49" s="848"/>
      <c r="AU49" s="848"/>
      <c r="AV49" s="848"/>
      <c r="AW49" s="848"/>
      <c r="AX49" s="848"/>
      <c r="AY49" s="848"/>
      <c r="AZ49" s="848"/>
      <c r="BA49" s="848"/>
      <c r="BB49" s="848"/>
      <c r="BC49" s="848"/>
      <c r="BD49" s="848"/>
      <c r="BE49" s="848"/>
      <c r="BF49" s="848"/>
      <c r="BG49" s="848"/>
      <c r="BH49" s="848"/>
      <c r="BI49" s="848"/>
      <c r="BJ49" s="848"/>
      <c r="BK49" s="848"/>
      <c r="BL49" s="848"/>
      <c r="BM49" s="848"/>
      <c r="BN49" s="848"/>
      <c r="BO49" s="848"/>
      <c r="BP49" s="848"/>
      <c r="BQ49" s="848"/>
      <c r="BR49" s="848"/>
      <c r="BS49" s="848"/>
      <c r="BT49" s="848"/>
      <c r="BU49" s="848"/>
      <c r="BV49" s="848"/>
      <c r="BW49" s="848"/>
      <c r="BX49" s="848"/>
      <c r="BY49" s="848"/>
      <c r="BZ49" s="848"/>
      <c r="CA49" s="848"/>
      <c r="CB49" s="848"/>
      <c r="CC49" s="848"/>
      <c r="CD49" s="848"/>
      <c r="CE49" s="848"/>
      <c r="CF49" s="848"/>
      <c r="CG49" s="848"/>
      <c r="CH49" s="848"/>
      <c r="CI49" s="848"/>
      <c r="CJ49" s="848"/>
      <c r="CK49" s="848"/>
      <c r="CL49" s="848"/>
      <c r="CM49" s="848"/>
      <c r="CN49" s="848"/>
      <c r="CO49" s="848"/>
      <c r="CP49" s="848"/>
      <c r="CQ49" s="848"/>
      <c r="CR49" s="848"/>
      <c r="CS49" s="848"/>
      <c r="CT49" s="848"/>
      <c r="CU49" s="848"/>
      <c r="CV49" s="848"/>
      <c r="CW49" s="848"/>
      <c r="CX49" s="848"/>
      <c r="CY49" s="848"/>
      <c r="CZ49" s="848"/>
      <c r="DA49" s="848"/>
      <c r="DB49" s="848"/>
      <c r="DC49" s="848"/>
      <c r="DD49" s="848"/>
    </row>
    <row r="50" spans="1:108" s="41" customFormat="1" ht="25.5" customHeight="1">
      <c r="A50" s="848" t="s">
        <v>703</v>
      </c>
      <c r="B50" s="848"/>
      <c r="C50" s="848"/>
      <c r="D50" s="848"/>
      <c r="E50" s="848"/>
      <c r="F50" s="856" t="s">
        <v>266</v>
      </c>
      <c r="G50" s="857"/>
      <c r="H50" s="857"/>
      <c r="I50" s="857"/>
      <c r="J50" s="857"/>
      <c r="K50" s="857"/>
      <c r="L50" s="857"/>
      <c r="M50" s="857"/>
      <c r="N50" s="857"/>
      <c r="O50" s="857"/>
      <c r="P50" s="857"/>
      <c r="Q50" s="857"/>
      <c r="R50" s="857"/>
      <c r="S50" s="857"/>
      <c r="T50" s="857"/>
      <c r="U50" s="857"/>
      <c r="V50" s="857"/>
      <c r="W50" s="857"/>
      <c r="X50" s="857"/>
      <c r="Y50" s="857"/>
      <c r="Z50" s="857"/>
      <c r="AA50" s="857"/>
      <c r="AB50" s="857"/>
      <c r="AC50" s="857"/>
      <c r="AD50" s="857"/>
      <c r="AE50" s="857"/>
      <c r="AF50" s="858"/>
      <c r="AG50" s="852">
        <v>42411</v>
      </c>
      <c r="AH50" s="848"/>
      <c r="AI50" s="848"/>
      <c r="AJ50" s="848"/>
      <c r="AK50" s="848"/>
      <c r="AL50" s="848"/>
      <c r="AM50" s="848"/>
      <c r="AN50" s="848"/>
      <c r="AO50" s="848"/>
      <c r="AP50" s="848"/>
      <c r="AQ50" s="852">
        <v>42520</v>
      </c>
      <c r="AR50" s="848"/>
      <c r="AS50" s="848"/>
      <c r="AT50" s="848"/>
      <c r="AU50" s="848"/>
      <c r="AV50" s="848"/>
      <c r="AW50" s="848"/>
      <c r="AX50" s="848"/>
      <c r="AY50" s="848"/>
      <c r="AZ50" s="848"/>
      <c r="BA50" s="848"/>
      <c r="BB50" s="848"/>
      <c r="BC50" s="848"/>
      <c r="BD50" s="848"/>
      <c r="BE50" s="848"/>
      <c r="BF50" s="848"/>
      <c r="BG50" s="848"/>
      <c r="BH50" s="848"/>
      <c r="BI50" s="848"/>
      <c r="BJ50" s="848"/>
      <c r="BK50" s="848"/>
      <c r="BL50" s="848"/>
      <c r="BM50" s="848"/>
      <c r="BN50" s="848"/>
      <c r="BO50" s="848"/>
      <c r="BP50" s="848"/>
      <c r="BQ50" s="848"/>
      <c r="BR50" s="848"/>
      <c r="BS50" s="848"/>
      <c r="BT50" s="848"/>
      <c r="BU50" s="848"/>
      <c r="BV50" s="848"/>
      <c r="BW50" s="848"/>
      <c r="BX50" s="848"/>
      <c r="BY50" s="848"/>
      <c r="BZ50" s="848"/>
      <c r="CA50" s="848"/>
      <c r="CB50" s="848"/>
      <c r="CC50" s="848"/>
      <c r="CD50" s="848"/>
      <c r="CE50" s="848"/>
      <c r="CF50" s="848"/>
      <c r="CG50" s="848"/>
      <c r="CH50" s="848"/>
      <c r="CI50" s="848"/>
      <c r="CJ50" s="848"/>
      <c r="CK50" s="848"/>
      <c r="CL50" s="848"/>
      <c r="CM50" s="848"/>
      <c r="CN50" s="848"/>
      <c r="CO50" s="848"/>
      <c r="CP50" s="848"/>
      <c r="CQ50" s="848"/>
      <c r="CR50" s="848"/>
      <c r="CS50" s="848"/>
      <c r="CT50" s="848"/>
      <c r="CU50" s="848"/>
      <c r="CV50" s="848"/>
      <c r="CW50" s="848"/>
      <c r="CX50" s="848"/>
      <c r="CY50" s="848"/>
      <c r="CZ50" s="848"/>
      <c r="DA50" s="848"/>
      <c r="DB50" s="848"/>
      <c r="DC50" s="848"/>
      <c r="DD50" s="848"/>
    </row>
    <row r="51" spans="1:108" s="41" customFormat="1" ht="25.5" customHeight="1">
      <c r="A51" s="848" t="s">
        <v>704</v>
      </c>
      <c r="B51" s="848"/>
      <c r="C51" s="848"/>
      <c r="D51" s="848"/>
      <c r="E51" s="848"/>
      <c r="F51" s="856" t="s">
        <v>267</v>
      </c>
      <c r="G51" s="857"/>
      <c r="H51" s="857"/>
      <c r="I51" s="857"/>
      <c r="J51" s="857"/>
      <c r="K51" s="857"/>
      <c r="L51" s="857"/>
      <c r="M51" s="857"/>
      <c r="N51" s="857"/>
      <c r="O51" s="857"/>
      <c r="P51" s="857"/>
      <c r="Q51" s="857"/>
      <c r="R51" s="857"/>
      <c r="S51" s="857"/>
      <c r="T51" s="857"/>
      <c r="U51" s="857"/>
      <c r="V51" s="857"/>
      <c r="W51" s="857"/>
      <c r="X51" s="857"/>
      <c r="Y51" s="857"/>
      <c r="Z51" s="857"/>
      <c r="AA51" s="857"/>
      <c r="AB51" s="857"/>
      <c r="AC51" s="857"/>
      <c r="AD51" s="857"/>
      <c r="AE51" s="857"/>
      <c r="AF51" s="858"/>
      <c r="AG51" s="852">
        <v>42522</v>
      </c>
      <c r="AH51" s="848"/>
      <c r="AI51" s="848"/>
      <c r="AJ51" s="848"/>
      <c r="AK51" s="848"/>
      <c r="AL51" s="848"/>
      <c r="AM51" s="848"/>
      <c r="AN51" s="848"/>
      <c r="AO51" s="848"/>
      <c r="AP51" s="848"/>
      <c r="AQ51" s="852">
        <v>42643</v>
      </c>
      <c r="AR51" s="848"/>
      <c r="AS51" s="848"/>
      <c r="AT51" s="848"/>
      <c r="AU51" s="848"/>
      <c r="AV51" s="848"/>
      <c r="AW51" s="848"/>
      <c r="AX51" s="848"/>
      <c r="AY51" s="848"/>
      <c r="AZ51" s="848"/>
      <c r="BA51" s="848"/>
      <c r="BB51" s="848"/>
      <c r="BC51" s="848"/>
      <c r="BD51" s="848"/>
      <c r="BE51" s="848"/>
      <c r="BF51" s="848"/>
      <c r="BG51" s="848"/>
      <c r="BH51" s="848"/>
      <c r="BI51" s="848"/>
      <c r="BJ51" s="848"/>
      <c r="BK51" s="848"/>
      <c r="BL51" s="848"/>
      <c r="BM51" s="848"/>
      <c r="BN51" s="848"/>
      <c r="BO51" s="848"/>
      <c r="BP51" s="848"/>
      <c r="BQ51" s="848"/>
      <c r="BR51" s="848"/>
      <c r="BS51" s="848"/>
      <c r="BT51" s="848"/>
      <c r="BU51" s="848"/>
      <c r="BV51" s="848"/>
      <c r="BW51" s="848"/>
      <c r="BX51" s="848"/>
      <c r="BY51" s="848"/>
      <c r="BZ51" s="848"/>
      <c r="CA51" s="848"/>
      <c r="CB51" s="848"/>
      <c r="CC51" s="848"/>
      <c r="CD51" s="848"/>
      <c r="CE51" s="848"/>
      <c r="CF51" s="848"/>
      <c r="CG51" s="848"/>
      <c r="CH51" s="848"/>
      <c r="CI51" s="848"/>
      <c r="CJ51" s="848"/>
      <c r="CK51" s="848"/>
      <c r="CL51" s="848"/>
      <c r="CM51" s="848"/>
      <c r="CN51" s="848"/>
      <c r="CO51" s="848"/>
      <c r="CP51" s="848"/>
      <c r="CQ51" s="848"/>
      <c r="CR51" s="848"/>
      <c r="CS51" s="848"/>
      <c r="CT51" s="848"/>
      <c r="CU51" s="848"/>
      <c r="CV51" s="848"/>
      <c r="CW51" s="848"/>
      <c r="CX51" s="848"/>
      <c r="CY51" s="848"/>
      <c r="CZ51" s="848"/>
      <c r="DA51" s="848"/>
      <c r="DB51" s="848"/>
      <c r="DC51" s="848"/>
      <c r="DD51" s="848"/>
    </row>
    <row r="52" spans="1:108" s="41" customFormat="1" ht="25.5" customHeight="1">
      <c r="A52" s="859" t="s">
        <v>705</v>
      </c>
      <c r="B52" s="860"/>
      <c r="C52" s="860"/>
      <c r="D52" s="860"/>
      <c r="E52" s="861"/>
      <c r="F52" s="856" t="s">
        <v>728</v>
      </c>
      <c r="G52" s="857"/>
      <c r="H52" s="857"/>
      <c r="I52" s="857"/>
      <c r="J52" s="857"/>
      <c r="K52" s="857"/>
      <c r="L52" s="857"/>
      <c r="M52" s="857"/>
      <c r="N52" s="857"/>
      <c r="O52" s="857"/>
      <c r="P52" s="857"/>
      <c r="Q52" s="857"/>
      <c r="R52" s="857"/>
      <c r="S52" s="857"/>
      <c r="T52" s="857"/>
      <c r="U52" s="857"/>
      <c r="V52" s="857"/>
      <c r="W52" s="857"/>
      <c r="X52" s="857"/>
      <c r="Y52" s="857"/>
      <c r="Z52" s="857"/>
      <c r="AA52" s="857"/>
      <c r="AB52" s="857"/>
      <c r="AC52" s="857"/>
      <c r="AD52" s="857"/>
      <c r="AE52" s="857"/>
      <c r="AF52" s="858"/>
      <c r="AG52" s="900">
        <v>42644</v>
      </c>
      <c r="AH52" s="860"/>
      <c r="AI52" s="860"/>
      <c r="AJ52" s="860"/>
      <c r="AK52" s="860"/>
      <c r="AL52" s="860"/>
      <c r="AM52" s="860"/>
      <c r="AN52" s="860"/>
      <c r="AO52" s="860"/>
      <c r="AP52" s="861"/>
      <c r="AQ52" s="900">
        <v>42653</v>
      </c>
      <c r="AR52" s="860"/>
      <c r="AS52" s="860"/>
      <c r="AT52" s="860"/>
      <c r="AU52" s="860"/>
      <c r="AV52" s="860"/>
      <c r="AW52" s="860"/>
      <c r="AX52" s="860"/>
      <c r="AY52" s="860"/>
      <c r="AZ52" s="861"/>
      <c r="BA52" s="859"/>
      <c r="BB52" s="860"/>
      <c r="BC52" s="860"/>
      <c r="BD52" s="860"/>
      <c r="BE52" s="860"/>
      <c r="BF52" s="860"/>
      <c r="BG52" s="860"/>
      <c r="BH52" s="860"/>
      <c r="BI52" s="860"/>
      <c r="BJ52" s="860"/>
      <c r="BK52" s="860"/>
      <c r="BL52" s="860"/>
      <c r="BM52" s="860"/>
      <c r="BN52" s="861"/>
      <c r="BO52" s="859"/>
      <c r="BP52" s="860"/>
      <c r="BQ52" s="860"/>
      <c r="BR52" s="860"/>
      <c r="BS52" s="860"/>
      <c r="BT52" s="860"/>
      <c r="BU52" s="860"/>
      <c r="BV52" s="860"/>
      <c r="BW52" s="860"/>
      <c r="BX52" s="860"/>
      <c r="BY52" s="860"/>
      <c r="BZ52" s="860"/>
      <c r="CA52" s="860"/>
      <c r="CB52" s="860"/>
      <c r="CC52" s="860"/>
      <c r="CD52" s="860"/>
      <c r="CE52" s="860"/>
      <c r="CF52" s="860"/>
      <c r="CG52" s="860"/>
      <c r="CH52" s="860"/>
      <c r="CI52" s="860"/>
      <c r="CJ52" s="860"/>
      <c r="CK52" s="860"/>
      <c r="CL52" s="860"/>
      <c r="CM52" s="860"/>
      <c r="CN52" s="860"/>
      <c r="CO52" s="860"/>
      <c r="CP52" s="860"/>
      <c r="CQ52" s="860"/>
      <c r="CR52" s="860"/>
      <c r="CS52" s="860"/>
      <c r="CT52" s="860"/>
      <c r="CU52" s="860"/>
      <c r="CV52" s="860"/>
      <c r="CW52" s="860"/>
      <c r="CX52" s="860"/>
      <c r="CY52" s="860"/>
      <c r="CZ52" s="860"/>
      <c r="DA52" s="860"/>
      <c r="DB52" s="860"/>
      <c r="DC52" s="860"/>
      <c r="DD52" s="861"/>
    </row>
    <row r="53" spans="1:108" s="41" customFormat="1" ht="25.5" customHeight="1">
      <c r="A53" s="848" t="s">
        <v>721</v>
      </c>
      <c r="B53" s="848"/>
      <c r="C53" s="848"/>
      <c r="D53" s="848"/>
      <c r="E53" s="848"/>
      <c r="F53" s="856" t="s">
        <v>0</v>
      </c>
      <c r="G53" s="857"/>
      <c r="H53" s="857"/>
      <c r="I53" s="857"/>
      <c r="J53" s="857"/>
      <c r="K53" s="857"/>
      <c r="L53" s="857"/>
      <c r="M53" s="857"/>
      <c r="N53" s="857"/>
      <c r="O53" s="857"/>
      <c r="P53" s="857"/>
      <c r="Q53" s="857"/>
      <c r="R53" s="857"/>
      <c r="S53" s="857"/>
      <c r="T53" s="857"/>
      <c r="U53" s="857"/>
      <c r="V53" s="857"/>
      <c r="W53" s="857"/>
      <c r="X53" s="857"/>
      <c r="Y53" s="857"/>
      <c r="Z53" s="857"/>
      <c r="AA53" s="857"/>
      <c r="AB53" s="857"/>
      <c r="AC53" s="857"/>
      <c r="AD53" s="857"/>
      <c r="AE53" s="857"/>
      <c r="AF53" s="858"/>
      <c r="AG53" s="852">
        <v>42654</v>
      </c>
      <c r="AH53" s="848"/>
      <c r="AI53" s="848"/>
      <c r="AJ53" s="848"/>
      <c r="AK53" s="848"/>
      <c r="AL53" s="848"/>
      <c r="AM53" s="848"/>
      <c r="AN53" s="848"/>
      <c r="AO53" s="848"/>
      <c r="AP53" s="848"/>
      <c r="AQ53" s="852">
        <v>42673</v>
      </c>
      <c r="AR53" s="848"/>
      <c r="AS53" s="848"/>
      <c r="AT53" s="848"/>
      <c r="AU53" s="848"/>
      <c r="AV53" s="848"/>
      <c r="AW53" s="848"/>
      <c r="AX53" s="848"/>
      <c r="AY53" s="848"/>
      <c r="AZ53" s="848"/>
      <c r="BA53" s="848"/>
      <c r="BB53" s="848"/>
      <c r="BC53" s="848"/>
      <c r="BD53" s="848"/>
      <c r="BE53" s="848"/>
      <c r="BF53" s="848"/>
      <c r="BG53" s="848"/>
      <c r="BH53" s="848"/>
      <c r="BI53" s="848"/>
      <c r="BJ53" s="848"/>
      <c r="BK53" s="848"/>
      <c r="BL53" s="848"/>
      <c r="BM53" s="848"/>
      <c r="BN53" s="848"/>
      <c r="BO53" s="848"/>
      <c r="BP53" s="848"/>
      <c r="BQ53" s="848"/>
      <c r="BR53" s="848"/>
      <c r="BS53" s="848"/>
      <c r="BT53" s="848"/>
      <c r="BU53" s="848"/>
      <c r="BV53" s="848"/>
      <c r="BW53" s="848"/>
      <c r="BX53" s="848"/>
      <c r="BY53" s="848"/>
      <c r="BZ53" s="848"/>
      <c r="CA53" s="848"/>
      <c r="CB53" s="848"/>
      <c r="CC53" s="848"/>
      <c r="CD53" s="848"/>
      <c r="CE53" s="848"/>
      <c r="CF53" s="848"/>
      <c r="CG53" s="848"/>
      <c r="CH53" s="848"/>
      <c r="CI53" s="848"/>
      <c r="CJ53" s="848"/>
      <c r="CK53" s="848"/>
      <c r="CL53" s="848"/>
      <c r="CM53" s="848"/>
      <c r="CN53" s="848"/>
      <c r="CO53" s="848"/>
      <c r="CP53" s="848"/>
      <c r="CQ53" s="848"/>
      <c r="CR53" s="848"/>
      <c r="CS53" s="848"/>
      <c r="CT53" s="848"/>
      <c r="CU53" s="848"/>
      <c r="CV53" s="848"/>
      <c r="CW53" s="848"/>
      <c r="CX53" s="848"/>
      <c r="CY53" s="848"/>
      <c r="CZ53" s="848"/>
      <c r="DA53" s="848"/>
      <c r="DB53" s="848"/>
      <c r="DC53" s="848"/>
      <c r="DD53" s="848"/>
    </row>
    <row r="54" spans="1:108" s="41" customFormat="1" ht="25.5" customHeight="1">
      <c r="A54" s="848">
        <v>4</v>
      </c>
      <c r="B54" s="848"/>
      <c r="C54" s="848"/>
      <c r="D54" s="848"/>
      <c r="E54" s="848"/>
      <c r="F54" s="853" t="s">
        <v>1</v>
      </c>
      <c r="G54" s="854"/>
      <c r="H54" s="854"/>
      <c r="I54" s="854"/>
      <c r="J54" s="854"/>
      <c r="K54" s="854"/>
      <c r="L54" s="854"/>
      <c r="M54" s="854"/>
      <c r="N54" s="854"/>
      <c r="O54" s="854"/>
      <c r="P54" s="854"/>
      <c r="Q54" s="854"/>
      <c r="R54" s="854"/>
      <c r="S54" s="854"/>
      <c r="T54" s="854"/>
      <c r="U54" s="854"/>
      <c r="V54" s="854"/>
      <c r="W54" s="854"/>
      <c r="X54" s="854"/>
      <c r="Y54" s="854"/>
      <c r="Z54" s="854"/>
      <c r="AA54" s="854"/>
      <c r="AB54" s="854"/>
      <c r="AC54" s="854"/>
      <c r="AD54" s="854"/>
      <c r="AE54" s="854"/>
      <c r="AF54" s="854"/>
      <c r="AG54" s="854"/>
      <c r="AH54" s="854"/>
      <c r="AI54" s="854"/>
      <c r="AJ54" s="854"/>
      <c r="AK54" s="854"/>
      <c r="AL54" s="854"/>
      <c r="AM54" s="854"/>
      <c r="AN54" s="854"/>
      <c r="AO54" s="854"/>
      <c r="AP54" s="854"/>
      <c r="AQ54" s="854"/>
      <c r="AR54" s="854"/>
      <c r="AS54" s="854"/>
      <c r="AT54" s="854"/>
      <c r="AU54" s="854"/>
      <c r="AV54" s="854"/>
      <c r="AW54" s="854"/>
      <c r="AX54" s="854"/>
      <c r="AY54" s="854"/>
      <c r="AZ54" s="854"/>
      <c r="BA54" s="854"/>
      <c r="BB54" s="854"/>
      <c r="BC54" s="854"/>
      <c r="BD54" s="854"/>
      <c r="BE54" s="854"/>
      <c r="BF54" s="854"/>
      <c r="BG54" s="854"/>
      <c r="BH54" s="854"/>
      <c r="BI54" s="854"/>
      <c r="BJ54" s="854"/>
      <c r="BK54" s="854"/>
      <c r="BL54" s="854"/>
      <c r="BM54" s="854"/>
      <c r="BN54" s="854"/>
      <c r="BO54" s="854"/>
      <c r="BP54" s="854"/>
      <c r="BQ54" s="854"/>
      <c r="BR54" s="854"/>
      <c r="BS54" s="854"/>
      <c r="BT54" s="854"/>
      <c r="BU54" s="854"/>
      <c r="BV54" s="854"/>
      <c r="BW54" s="854"/>
      <c r="BX54" s="854"/>
      <c r="BY54" s="854"/>
      <c r="BZ54" s="854"/>
      <c r="CA54" s="854"/>
      <c r="CB54" s="854"/>
      <c r="CC54" s="854"/>
      <c r="CD54" s="854"/>
      <c r="CE54" s="854"/>
      <c r="CF54" s="854"/>
      <c r="CG54" s="854"/>
      <c r="CH54" s="854"/>
      <c r="CI54" s="854"/>
      <c r="CJ54" s="854"/>
      <c r="CK54" s="854"/>
      <c r="CL54" s="854"/>
      <c r="CM54" s="854"/>
      <c r="CN54" s="854"/>
      <c r="CO54" s="854"/>
      <c r="CP54" s="854"/>
      <c r="CQ54" s="854"/>
      <c r="CR54" s="854"/>
      <c r="CS54" s="854"/>
      <c r="CT54" s="854"/>
      <c r="CU54" s="854"/>
      <c r="CV54" s="854"/>
      <c r="CW54" s="854"/>
      <c r="CX54" s="854"/>
      <c r="CY54" s="854"/>
      <c r="CZ54" s="854"/>
      <c r="DA54" s="854"/>
      <c r="DB54" s="854"/>
      <c r="DC54" s="854"/>
      <c r="DD54" s="855"/>
    </row>
    <row r="55" spans="1:108" s="41" customFormat="1" ht="25.5" customHeight="1">
      <c r="A55" s="848" t="s">
        <v>706</v>
      </c>
      <c r="B55" s="848"/>
      <c r="C55" s="848"/>
      <c r="D55" s="848"/>
      <c r="E55" s="848"/>
      <c r="F55" s="849" t="s">
        <v>2</v>
      </c>
      <c r="G55" s="850"/>
      <c r="H55" s="850"/>
      <c r="I55" s="850"/>
      <c r="J55" s="850"/>
      <c r="K55" s="850"/>
      <c r="L55" s="850"/>
      <c r="M55" s="850"/>
      <c r="N55" s="850"/>
      <c r="O55" s="850"/>
      <c r="P55" s="850"/>
      <c r="Q55" s="850"/>
      <c r="R55" s="850"/>
      <c r="S55" s="850"/>
      <c r="T55" s="850"/>
      <c r="U55" s="850"/>
      <c r="V55" s="850"/>
      <c r="W55" s="850"/>
      <c r="X55" s="850"/>
      <c r="Y55" s="850"/>
      <c r="Z55" s="850"/>
      <c r="AA55" s="850"/>
      <c r="AB55" s="850"/>
      <c r="AC55" s="850"/>
      <c r="AD55" s="850"/>
      <c r="AE55" s="850"/>
      <c r="AF55" s="851"/>
      <c r="AG55" s="852">
        <v>42675</v>
      </c>
      <c r="AH55" s="848"/>
      <c r="AI55" s="848"/>
      <c r="AJ55" s="848"/>
      <c r="AK55" s="848"/>
      <c r="AL55" s="848"/>
      <c r="AM55" s="848"/>
      <c r="AN55" s="848"/>
      <c r="AO55" s="848"/>
      <c r="AP55" s="848"/>
      <c r="AQ55" s="852">
        <v>42684</v>
      </c>
      <c r="AR55" s="848"/>
      <c r="AS55" s="848"/>
      <c r="AT55" s="848"/>
      <c r="AU55" s="848"/>
      <c r="AV55" s="848"/>
      <c r="AW55" s="848"/>
      <c r="AX55" s="848"/>
      <c r="AY55" s="848"/>
      <c r="AZ55" s="848"/>
      <c r="BA55" s="848"/>
      <c r="BB55" s="848"/>
      <c r="BC55" s="848"/>
      <c r="BD55" s="848"/>
      <c r="BE55" s="848"/>
      <c r="BF55" s="848"/>
      <c r="BG55" s="848"/>
      <c r="BH55" s="848"/>
      <c r="BI55" s="848"/>
      <c r="BJ55" s="848"/>
      <c r="BK55" s="848"/>
      <c r="BL55" s="848"/>
      <c r="BM55" s="848"/>
      <c r="BN55" s="848"/>
      <c r="BO55" s="848"/>
      <c r="BP55" s="848"/>
      <c r="BQ55" s="848"/>
      <c r="BR55" s="848"/>
      <c r="BS55" s="848"/>
      <c r="BT55" s="848"/>
      <c r="BU55" s="848"/>
      <c r="BV55" s="848"/>
      <c r="BW55" s="848"/>
      <c r="BX55" s="848"/>
      <c r="BY55" s="848"/>
      <c r="BZ55" s="848"/>
      <c r="CA55" s="848"/>
      <c r="CB55" s="848"/>
      <c r="CC55" s="848"/>
      <c r="CD55" s="848"/>
      <c r="CE55" s="848"/>
      <c r="CF55" s="848"/>
      <c r="CG55" s="848"/>
      <c r="CH55" s="848"/>
      <c r="CI55" s="848"/>
      <c r="CJ55" s="848"/>
      <c r="CK55" s="848"/>
      <c r="CL55" s="848"/>
      <c r="CM55" s="848"/>
      <c r="CN55" s="848"/>
      <c r="CO55" s="848"/>
      <c r="CP55" s="848"/>
      <c r="CQ55" s="848"/>
      <c r="CR55" s="848"/>
      <c r="CS55" s="848"/>
      <c r="CT55" s="848"/>
      <c r="CU55" s="848"/>
      <c r="CV55" s="848"/>
      <c r="CW55" s="848"/>
      <c r="CX55" s="848"/>
      <c r="CY55" s="848"/>
      <c r="CZ55" s="848"/>
      <c r="DA55" s="848"/>
      <c r="DB55" s="848"/>
      <c r="DC55" s="848"/>
      <c r="DD55" s="848"/>
    </row>
    <row r="56" spans="1:108" s="41" customFormat="1" ht="25.5" customHeight="1">
      <c r="A56" s="848" t="s">
        <v>707</v>
      </c>
      <c r="B56" s="848"/>
      <c r="C56" s="848"/>
      <c r="D56" s="848"/>
      <c r="E56" s="848"/>
      <c r="F56" s="849" t="s">
        <v>4</v>
      </c>
      <c r="G56" s="850"/>
      <c r="H56" s="850"/>
      <c r="I56" s="850"/>
      <c r="J56" s="850"/>
      <c r="K56" s="850"/>
      <c r="L56" s="850"/>
      <c r="M56" s="850"/>
      <c r="N56" s="850"/>
      <c r="O56" s="850"/>
      <c r="P56" s="850"/>
      <c r="Q56" s="850"/>
      <c r="R56" s="850"/>
      <c r="S56" s="850"/>
      <c r="T56" s="850"/>
      <c r="U56" s="850"/>
      <c r="V56" s="850"/>
      <c r="W56" s="850"/>
      <c r="X56" s="850"/>
      <c r="Y56" s="850"/>
      <c r="Z56" s="850"/>
      <c r="AA56" s="850"/>
      <c r="AB56" s="850"/>
      <c r="AC56" s="850"/>
      <c r="AD56" s="850"/>
      <c r="AE56" s="850"/>
      <c r="AF56" s="851"/>
      <c r="AG56" s="852">
        <v>42685</v>
      </c>
      <c r="AH56" s="848"/>
      <c r="AI56" s="848"/>
      <c r="AJ56" s="848"/>
      <c r="AK56" s="848"/>
      <c r="AL56" s="848"/>
      <c r="AM56" s="848"/>
      <c r="AN56" s="848"/>
      <c r="AO56" s="848"/>
      <c r="AP56" s="848"/>
      <c r="AQ56" s="852">
        <v>42715</v>
      </c>
      <c r="AR56" s="848"/>
      <c r="AS56" s="848"/>
      <c r="AT56" s="848"/>
      <c r="AU56" s="848"/>
      <c r="AV56" s="848"/>
      <c r="AW56" s="848"/>
      <c r="AX56" s="848"/>
      <c r="AY56" s="848"/>
      <c r="AZ56" s="848"/>
      <c r="BA56" s="848"/>
      <c r="BB56" s="848"/>
      <c r="BC56" s="848"/>
      <c r="BD56" s="848"/>
      <c r="BE56" s="848"/>
      <c r="BF56" s="848"/>
      <c r="BG56" s="848"/>
      <c r="BH56" s="848"/>
      <c r="BI56" s="848"/>
      <c r="BJ56" s="848"/>
      <c r="BK56" s="848"/>
      <c r="BL56" s="848"/>
      <c r="BM56" s="848"/>
      <c r="BN56" s="848"/>
      <c r="BO56" s="848"/>
      <c r="BP56" s="848"/>
      <c r="BQ56" s="848"/>
      <c r="BR56" s="848"/>
      <c r="BS56" s="848"/>
      <c r="BT56" s="848"/>
      <c r="BU56" s="848"/>
      <c r="BV56" s="848"/>
      <c r="BW56" s="848"/>
      <c r="BX56" s="848"/>
      <c r="BY56" s="848"/>
      <c r="BZ56" s="848"/>
      <c r="CA56" s="848"/>
      <c r="CB56" s="848"/>
      <c r="CC56" s="848"/>
      <c r="CD56" s="848"/>
      <c r="CE56" s="848"/>
      <c r="CF56" s="848"/>
      <c r="CG56" s="848"/>
      <c r="CH56" s="848"/>
      <c r="CI56" s="848"/>
      <c r="CJ56" s="848"/>
      <c r="CK56" s="848"/>
      <c r="CL56" s="848"/>
      <c r="CM56" s="848"/>
      <c r="CN56" s="848"/>
      <c r="CO56" s="848"/>
      <c r="CP56" s="848"/>
      <c r="CQ56" s="848"/>
      <c r="CR56" s="848"/>
      <c r="CS56" s="848"/>
      <c r="CT56" s="848"/>
      <c r="CU56" s="848"/>
      <c r="CV56" s="848"/>
      <c r="CW56" s="848"/>
      <c r="CX56" s="848"/>
      <c r="CY56" s="848"/>
      <c r="CZ56" s="848"/>
      <c r="DA56" s="848"/>
      <c r="DB56" s="848"/>
      <c r="DC56" s="848"/>
      <c r="DD56" s="848"/>
    </row>
    <row r="57" spans="1:108" s="41" customFormat="1" ht="25.5" customHeight="1">
      <c r="A57" s="848" t="s">
        <v>708</v>
      </c>
      <c r="B57" s="848"/>
      <c r="C57" s="848"/>
      <c r="D57" s="848"/>
      <c r="E57" s="848"/>
      <c r="F57" s="849" t="s">
        <v>281</v>
      </c>
      <c r="G57" s="850"/>
      <c r="H57" s="850"/>
      <c r="I57" s="850"/>
      <c r="J57" s="850"/>
      <c r="K57" s="850"/>
      <c r="L57" s="850"/>
      <c r="M57" s="850"/>
      <c r="N57" s="850"/>
      <c r="O57" s="850"/>
      <c r="P57" s="850"/>
      <c r="Q57" s="850"/>
      <c r="R57" s="850"/>
      <c r="S57" s="850"/>
      <c r="T57" s="850"/>
      <c r="U57" s="850"/>
      <c r="V57" s="850"/>
      <c r="W57" s="850"/>
      <c r="X57" s="850"/>
      <c r="Y57" s="850"/>
      <c r="Z57" s="850"/>
      <c r="AA57" s="850"/>
      <c r="AB57" s="850"/>
      <c r="AC57" s="850"/>
      <c r="AD57" s="850"/>
      <c r="AE57" s="850"/>
      <c r="AF57" s="851"/>
      <c r="AG57" s="852">
        <v>42716</v>
      </c>
      <c r="AH57" s="848"/>
      <c r="AI57" s="848"/>
      <c r="AJ57" s="848"/>
      <c r="AK57" s="848"/>
      <c r="AL57" s="848"/>
      <c r="AM57" s="848"/>
      <c r="AN57" s="848"/>
      <c r="AO57" s="848"/>
      <c r="AP57" s="848"/>
      <c r="AQ57" s="852">
        <v>42735</v>
      </c>
      <c r="AR57" s="848"/>
      <c r="AS57" s="848"/>
      <c r="AT57" s="848"/>
      <c r="AU57" s="848"/>
      <c r="AV57" s="848"/>
      <c r="AW57" s="848"/>
      <c r="AX57" s="848"/>
      <c r="AY57" s="848"/>
      <c r="AZ57" s="848"/>
      <c r="BA57" s="848"/>
      <c r="BB57" s="848"/>
      <c r="BC57" s="848"/>
      <c r="BD57" s="848"/>
      <c r="BE57" s="848"/>
      <c r="BF57" s="848"/>
      <c r="BG57" s="848"/>
      <c r="BH57" s="848"/>
      <c r="BI57" s="848"/>
      <c r="BJ57" s="848"/>
      <c r="BK57" s="848"/>
      <c r="BL57" s="848"/>
      <c r="BM57" s="848"/>
      <c r="BN57" s="848"/>
      <c r="BO57" s="848"/>
      <c r="BP57" s="848"/>
      <c r="BQ57" s="848"/>
      <c r="BR57" s="848"/>
      <c r="BS57" s="848"/>
      <c r="BT57" s="848"/>
      <c r="BU57" s="848"/>
      <c r="BV57" s="848"/>
      <c r="BW57" s="848"/>
      <c r="BX57" s="848"/>
      <c r="BY57" s="848"/>
      <c r="BZ57" s="848"/>
      <c r="CA57" s="848"/>
      <c r="CB57" s="848"/>
      <c r="CC57" s="848"/>
      <c r="CD57" s="848"/>
      <c r="CE57" s="848"/>
      <c r="CF57" s="848"/>
      <c r="CG57" s="848"/>
      <c r="CH57" s="848"/>
      <c r="CI57" s="848"/>
      <c r="CJ57" s="848"/>
      <c r="CK57" s="848"/>
      <c r="CL57" s="848"/>
      <c r="CM57" s="848"/>
      <c r="CN57" s="848"/>
      <c r="CO57" s="848"/>
      <c r="CP57" s="848"/>
      <c r="CQ57" s="848"/>
      <c r="CR57" s="848"/>
      <c r="CS57" s="848"/>
      <c r="CT57" s="848"/>
      <c r="CU57" s="848"/>
      <c r="CV57" s="848"/>
      <c r="CW57" s="848"/>
      <c r="CX57" s="848"/>
      <c r="CY57" s="848"/>
      <c r="CZ57" s="848"/>
      <c r="DA57" s="848"/>
      <c r="DB57" s="848"/>
      <c r="DC57" s="848"/>
      <c r="DD57" s="848"/>
    </row>
    <row r="58" spans="1:108" s="41" customFormat="1" ht="25.5" customHeight="1">
      <c r="A58" s="859" t="s">
        <v>5</v>
      </c>
      <c r="B58" s="860"/>
      <c r="C58" s="860"/>
      <c r="D58" s="860"/>
      <c r="E58" s="860"/>
      <c r="F58" s="860"/>
      <c r="G58" s="860"/>
      <c r="H58" s="860"/>
      <c r="I58" s="860"/>
      <c r="J58" s="860"/>
      <c r="K58" s="860"/>
      <c r="L58" s="860"/>
      <c r="M58" s="860"/>
      <c r="N58" s="860"/>
      <c r="O58" s="860"/>
      <c r="P58" s="860"/>
      <c r="Q58" s="860"/>
      <c r="R58" s="860"/>
      <c r="S58" s="860"/>
      <c r="T58" s="860"/>
      <c r="U58" s="860"/>
      <c r="V58" s="860"/>
      <c r="W58" s="860"/>
      <c r="X58" s="860"/>
      <c r="Y58" s="860"/>
      <c r="Z58" s="860"/>
      <c r="AA58" s="860"/>
      <c r="AB58" s="860"/>
      <c r="AC58" s="860"/>
      <c r="AD58" s="860"/>
      <c r="AE58" s="860"/>
      <c r="AF58" s="860"/>
      <c r="AG58" s="860"/>
      <c r="AH58" s="860"/>
      <c r="AI58" s="860"/>
      <c r="AJ58" s="860"/>
      <c r="AK58" s="860"/>
      <c r="AL58" s="860"/>
      <c r="AM58" s="860"/>
      <c r="AN58" s="860"/>
      <c r="AO58" s="860"/>
      <c r="AP58" s="860"/>
      <c r="AQ58" s="860"/>
      <c r="AR58" s="860"/>
      <c r="AS58" s="860"/>
      <c r="AT58" s="860"/>
      <c r="AU58" s="860"/>
      <c r="AV58" s="860"/>
      <c r="AW58" s="860"/>
      <c r="AX58" s="860"/>
      <c r="AY58" s="860"/>
      <c r="AZ58" s="860"/>
      <c r="BA58" s="860"/>
      <c r="BB58" s="860"/>
      <c r="BC58" s="860"/>
      <c r="BD58" s="860"/>
      <c r="BE58" s="860"/>
      <c r="BF58" s="860"/>
      <c r="BG58" s="860"/>
      <c r="BH58" s="860"/>
      <c r="BI58" s="860"/>
      <c r="BJ58" s="860"/>
      <c r="BK58" s="860"/>
      <c r="BL58" s="860"/>
      <c r="BM58" s="860"/>
      <c r="BN58" s="860"/>
      <c r="BO58" s="860"/>
      <c r="BP58" s="860"/>
      <c r="BQ58" s="860"/>
      <c r="BR58" s="860"/>
      <c r="BS58" s="860"/>
      <c r="BT58" s="860"/>
      <c r="BU58" s="860"/>
      <c r="BV58" s="860"/>
      <c r="BW58" s="860"/>
      <c r="BX58" s="860"/>
      <c r="BY58" s="860"/>
      <c r="BZ58" s="860"/>
      <c r="CA58" s="860"/>
      <c r="CB58" s="860"/>
      <c r="CC58" s="860"/>
      <c r="CD58" s="860"/>
      <c r="CE58" s="860"/>
      <c r="CF58" s="860"/>
      <c r="CG58" s="860"/>
      <c r="CH58" s="860"/>
      <c r="CI58" s="860"/>
      <c r="CJ58" s="860"/>
      <c r="CK58" s="860"/>
      <c r="CL58" s="860"/>
      <c r="CM58" s="860"/>
      <c r="CN58" s="860"/>
      <c r="CO58" s="860"/>
      <c r="CP58" s="860"/>
      <c r="CQ58" s="860"/>
      <c r="CR58" s="860"/>
      <c r="CS58" s="860"/>
      <c r="CT58" s="860"/>
      <c r="CU58" s="860"/>
      <c r="CV58" s="860"/>
      <c r="CW58" s="860"/>
      <c r="CX58" s="860"/>
      <c r="CY58" s="860"/>
      <c r="CZ58" s="860"/>
      <c r="DA58" s="860"/>
      <c r="DB58" s="860"/>
      <c r="DC58" s="860"/>
      <c r="DD58" s="861"/>
    </row>
    <row r="59" spans="1:108" s="41" customFormat="1" ht="25.5" customHeight="1">
      <c r="A59" s="848" t="s">
        <v>158</v>
      </c>
      <c r="B59" s="848"/>
      <c r="C59" s="848"/>
      <c r="D59" s="848"/>
      <c r="E59" s="848"/>
      <c r="F59" s="853" t="s">
        <v>284</v>
      </c>
      <c r="G59" s="854"/>
      <c r="H59" s="854"/>
      <c r="I59" s="854"/>
      <c r="J59" s="854"/>
      <c r="K59" s="854"/>
      <c r="L59" s="854"/>
      <c r="M59" s="854"/>
      <c r="N59" s="854"/>
      <c r="O59" s="854"/>
      <c r="P59" s="854"/>
      <c r="Q59" s="854"/>
      <c r="R59" s="854"/>
      <c r="S59" s="854"/>
      <c r="T59" s="854"/>
      <c r="U59" s="854"/>
      <c r="V59" s="854"/>
      <c r="W59" s="854"/>
      <c r="X59" s="854"/>
      <c r="Y59" s="854"/>
      <c r="Z59" s="854"/>
      <c r="AA59" s="854"/>
      <c r="AB59" s="854"/>
      <c r="AC59" s="854"/>
      <c r="AD59" s="854"/>
      <c r="AE59" s="854"/>
      <c r="AF59" s="854"/>
      <c r="AG59" s="854"/>
      <c r="AH59" s="854"/>
      <c r="AI59" s="854"/>
      <c r="AJ59" s="854"/>
      <c r="AK59" s="854"/>
      <c r="AL59" s="854"/>
      <c r="AM59" s="854"/>
      <c r="AN59" s="854"/>
      <c r="AO59" s="854"/>
      <c r="AP59" s="854"/>
      <c r="AQ59" s="854"/>
      <c r="AR59" s="854"/>
      <c r="AS59" s="854"/>
      <c r="AT59" s="854"/>
      <c r="AU59" s="854"/>
      <c r="AV59" s="854"/>
      <c r="AW59" s="854"/>
      <c r="AX59" s="854"/>
      <c r="AY59" s="854"/>
      <c r="AZ59" s="854"/>
      <c r="BA59" s="854"/>
      <c r="BB59" s="854"/>
      <c r="BC59" s="854"/>
      <c r="BD59" s="854"/>
      <c r="BE59" s="854"/>
      <c r="BF59" s="854"/>
      <c r="BG59" s="854"/>
      <c r="BH59" s="854"/>
      <c r="BI59" s="854"/>
      <c r="BJ59" s="854"/>
      <c r="BK59" s="854"/>
      <c r="BL59" s="854"/>
      <c r="BM59" s="854"/>
      <c r="BN59" s="854"/>
      <c r="BO59" s="854"/>
      <c r="BP59" s="854"/>
      <c r="BQ59" s="854"/>
      <c r="BR59" s="854"/>
      <c r="BS59" s="854"/>
      <c r="BT59" s="854"/>
      <c r="BU59" s="854"/>
      <c r="BV59" s="854"/>
      <c r="BW59" s="854"/>
      <c r="BX59" s="854"/>
      <c r="BY59" s="854"/>
      <c r="BZ59" s="854"/>
      <c r="CA59" s="854"/>
      <c r="CB59" s="854"/>
      <c r="CC59" s="854"/>
      <c r="CD59" s="854"/>
      <c r="CE59" s="854"/>
      <c r="CF59" s="854"/>
      <c r="CG59" s="854"/>
      <c r="CH59" s="854"/>
      <c r="CI59" s="854"/>
      <c r="CJ59" s="854"/>
      <c r="CK59" s="854"/>
      <c r="CL59" s="854"/>
      <c r="CM59" s="854"/>
      <c r="CN59" s="854"/>
      <c r="CO59" s="854"/>
      <c r="CP59" s="854"/>
      <c r="CQ59" s="854"/>
      <c r="CR59" s="854"/>
      <c r="CS59" s="854"/>
      <c r="CT59" s="854"/>
      <c r="CU59" s="854"/>
      <c r="CV59" s="854"/>
      <c r="CW59" s="854"/>
      <c r="CX59" s="854"/>
      <c r="CY59" s="854"/>
      <c r="CZ59" s="854"/>
      <c r="DA59" s="854"/>
      <c r="DB59" s="854"/>
      <c r="DC59" s="854"/>
      <c r="DD59" s="855"/>
    </row>
    <row r="60" spans="1:108" s="41" customFormat="1" ht="25.5" customHeight="1">
      <c r="A60" s="848" t="s">
        <v>93</v>
      </c>
      <c r="B60" s="848"/>
      <c r="C60" s="848"/>
      <c r="D60" s="848"/>
      <c r="E60" s="848"/>
      <c r="F60" s="849" t="s">
        <v>718</v>
      </c>
      <c r="G60" s="850"/>
      <c r="H60" s="850"/>
      <c r="I60" s="850"/>
      <c r="J60" s="850"/>
      <c r="K60" s="850"/>
      <c r="L60" s="850"/>
      <c r="M60" s="850"/>
      <c r="N60" s="850"/>
      <c r="O60" s="850"/>
      <c r="P60" s="850"/>
      <c r="Q60" s="850"/>
      <c r="R60" s="850"/>
      <c r="S60" s="850"/>
      <c r="T60" s="850"/>
      <c r="U60" s="850"/>
      <c r="V60" s="850"/>
      <c r="W60" s="850"/>
      <c r="X60" s="850"/>
      <c r="Y60" s="850"/>
      <c r="Z60" s="850"/>
      <c r="AA60" s="850"/>
      <c r="AB60" s="850"/>
      <c r="AC60" s="850"/>
      <c r="AD60" s="850"/>
      <c r="AE60" s="850"/>
      <c r="AF60" s="851"/>
      <c r="AG60" s="852">
        <v>42125</v>
      </c>
      <c r="AH60" s="848"/>
      <c r="AI60" s="848"/>
      <c r="AJ60" s="848"/>
      <c r="AK60" s="848"/>
      <c r="AL60" s="848"/>
      <c r="AM60" s="848"/>
      <c r="AN60" s="848"/>
      <c r="AO60" s="848"/>
      <c r="AP60" s="848"/>
      <c r="AQ60" s="852">
        <v>42156</v>
      </c>
      <c r="AR60" s="848"/>
      <c r="AS60" s="848"/>
      <c r="AT60" s="848"/>
      <c r="AU60" s="848"/>
      <c r="AV60" s="848"/>
      <c r="AW60" s="848"/>
      <c r="AX60" s="848"/>
      <c r="AY60" s="848"/>
      <c r="AZ60" s="848"/>
      <c r="BA60" s="848"/>
      <c r="BB60" s="848"/>
      <c r="BC60" s="848"/>
      <c r="BD60" s="848"/>
      <c r="BE60" s="848"/>
      <c r="BF60" s="848"/>
      <c r="BG60" s="848"/>
      <c r="BH60" s="848"/>
      <c r="BI60" s="848"/>
      <c r="BJ60" s="848"/>
      <c r="BK60" s="848"/>
      <c r="BL60" s="848"/>
      <c r="BM60" s="848"/>
      <c r="BN60" s="848"/>
      <c r="BO60" s="848"/>
      <c r="BP60" s="848"/>
      <c r="BQ60" s="848"/>
      <c r="BR60" s="848"/>
      <c r="BS60" s="848"/>
      <c r="BT60" s="848"/>
      <c r="BU60" s="848"/>
      <c r="BV60" s="848"/>
      <c r="BW60" s="848"/>
      <c r="BX60" s="848"/>
      <c r="BY60" s="848"/>
      <c r="BZ60" s="848"/>
      <c r="CA60" s="848"/>
      <c r="CB60" s="848"/>
      <c r="CC60" s="848"/>
      <c r="CD60" s="848"/>
      <c r="CE60" s="848"/>
      <c r="CF60" s="848"/>
      <c r="CG60" s="848"/>
      <c r="CH60" s="848"/>
      <c r="CI60" s="848"/>
      <c r="CJ60" s="848"/>
      <c r="CK60" s="848"/>
      <c r="CL60" s="848"/>
      <c r="CM60" s="848"/>
      <c r="CN60" s="848"/>
      <c r="CO60" s="848"/>
      <c r="CP60" s="848"/>
      <c r="CQ60" s="848"/>
      <c r="CR60" s="848"/>
      <c r="CS60" s="848"/>
      <c r="CT60" s="848"/>
      <c r="CU60" s="848"/>
      <c r="CV60" s="848"/>
      <c r="CW60" s="848"/>
      <c r="CX60" s="848"/>
      <c r="CY60" s="848"/>
      <c r="CZ60" s="848"/>
      <c r="DA60" s="848"/>
      <c r="DB60" s="848"/>
      <c r="DC60" s="848"/>
      <c r="DD60" s="848"/>
    </row>
    <row r="61" spans="1:108" s="41" customFormat="1" ht="25.5" customHeight="1">
      <c r="A61" s="848" t="s">
        <v>100</v>
      </c>
      <c r="B61" s="848"/>
      <c r="C61" s="848"/>
      <c r="D61" s="848"/>
      <c r="E61" s="848"/>
      <c r="F61" s="849" t="s">
        <v>719</v>
      </c>
      <c r="G61" s="850"/>
      <c r="H61" s="850"/>
      <c r="I61" s="850"/>
      <c r="J61" s="850"/>
      <c r="K61" s="850"/>
      <c r="L61" s="850"/>
      <c r="M61" s="850"/>
      <c r="N61" s="850"/>
      <c r="O61" s="850"/>
      <c r="P61" s="850"/>
      <c r="Q61" s="850"/>
      <c r="R61" s="850"/>
      <c r="S61" s="850"/>
      <c r="T61" s="850"/>
      <c r="U61" s="850"/>
      <c r="V61" s="850"/>
      <c r="W61" s="850"/>
      <c r="X61" s="850"/>
      <c r="Y61" s="850"/>
      <c r="Z61" s="850"/>
      <c r="AA61" s="850"/>
      <c r="AB61" s="850"/>
      <c r="AC61" s="850"/>
      <c r="AD61" s="850"/>
      <c r="AE61" s="850"/>
      <c r="AF61" s="851"/>
      <c r="AG61" s="852">
        <v>42278</v>
      </c>
      <c r="AH61" s="848"/>
      <c r="AI61" s="848"/>
      <c r="AJ61" s="848"/>
      <c r="AK61" s="848"/>
      <c r="AL61" s="848"/>
      <c r="AM61" s="848"/>
      <c r="AN61" s="848"/>
      <c r="AO61" s="848"/>
      <c r="AP61" s="848"/>
      <c r="AQ61" s="852">
        <v>42309</v>
      </c>
      <c r="AR61" s="848"/>
      <c r="AS61" s="848"/>
      <c r="AT61" s="848"/>
      <c r="AU61" s="848"/>
      <c r="AV61" s="848"/>
      <c r="AW61" s="848"/>
      <c r="AX61" s="848"/>
      <c r="AY61" s="848"/>
      <c r="AZ61" s="848"/>
      <c r="BA61" s="848"/>
      <c r="BB61" s="848"/>
      <c r="BC61" s="848"/>
      <c r="BD61" s="848"/>
      <c r="BE61" s="848"/>
      <c r="BF61" s="848"/>
      <c r="BG61" s="848"/>
      <c r="BH61" s="848"/>
      <c r="BI61" s="848"/>
      <c r="BJ61" s="848"/>
      <c r="BK61" s="848"/>
      <c r="BL61" s="848"/>
      <c r="BM61" s="848"/>
      <c r="BN61" s="848"/>
      <c r="BO61" s="848"/>
      <c r="BP61" s="848"/>
      <c r="BQ61" s="848"/>
      <c r="BR61" s="848"/>
      <c r="BS61" s="848"/>
      <c r="BT61" s="848"/>
      <c r="BU61" s="848"/>
      <c r="BV61" s="848"/>
      <c r="BW61" s="848"/>
      <c r="BX61" s="848"/>
      <c r="BY61" s="848"/>
      <c r="BZ61" s="848"/>
      <c r="CA61" s="848"/>
      <c r="CB61" s="848"/>
      <c r="CC61" s="848"/>
      <c r="CD61" s="848"/>
      <c r="CE61" s="848"/>
      <c r="CF61" s="848"/>
      <c r="CG61" s="848"/>
      <c r="CH61" s="848"/>
      <c r="CI61" s="848"/>
      <c r="CJ61" s="848"/>
      <c r="CK61" s="848"/>
      <c r="CL61" s="848"/>
      <c r="CM61" s="848"/>
      <c r="CN61" s="848"/>
      <c r="CO61" s="848"/>
      <c r="CP61" s="848"/>
      <c r="CQ61" s="848"/>
      <c r="CR61" s="848"/>
      <c r="CS61" s="848"/>
      <c r="CT61" s="848"/>
      <c r="CU61" s="848"/>
      <c r="CV61" s="848"/>
      <c r="CW61" s="848"/>
      <c r="CX61" s="848"/>
      <c r="CY61" s="848"/>
      <c r="CZ61" s="848"/>
      <c r="DA61" s="848"/>
      <c r="DB61" s="848"/>
      <c r="DC61" s="848"/>
      <c r="DD61" s="848"/>
    </row>
    <row r="62" spans="1:108" s="41" customFormat="1" ht="25.5" customHeight="1">
      <c r="A62" s="848" t="s">
        <v>104</v>
      </c>
      <c r="B62" s="848"/>
      <c r="C62" s="848"/>
      <c r="D62" s="848"/>
      <c r="E62" s="848"/>
      <c r="F62" s="856" t="s">
        <v>722</v>
      </c>
      <c r="G62" s="857"/>
      <c r="H62" s="857"/>
      <c r="I62" s="857"/>
      <c r="J62" s="857"/>
      <c r="K62" s="857"/>
      <c r="L62" s="857"/>
      <c r="M62" s="857"/>
      <c r="N62" s="857"/>
      <c r="O62" s="857"/>
      <c r="P62" s="857"/>
      <c r="Q62" s="857"/>
      <c r="R62" s="857"/>
      <c r="S62" s="857"/>
      <c r="T62" s="857"/>
      <c r="U62" s="857"/>
      <c r="V62" s="857"/>
      <c r="W62" s="857"/>
      <c r="X62" s="857"/>
      <c r="Y62" s="857"/>
      <c r="Z62" s="857"/>
      <c r="AA62" s="857"/>
      <c r="AB62" s="857"/>
      <c r="AC62" s="857"/>
      <c r="AD62" s="857"/>
      <c r="AE62" s="857"/>
      <c r="AF62" s="858"/>
      <c r="AG62" s="852">
        <v>42310</v>
      </c>
      <c r="AH62" s="848"/>
      <c r="AI62" s="848"/>
      <c r="AJ62" s="848"/>
      <c r="AK62" s="848"/>
      <c r="AL62" s="848"/>
      <c r="AM62" s="848"/>
      <c r="AN62" s="848"/>
      <c r="AO62" s="848"/>
      <c r="AP62" s="848"/>
      <c r="AQ62" s="852">
        <v>42320</v>
      </c>
      <c r="AR62" s="848"/>
      <c r="AS62" s="848"/>
      <c r="AT62" s="848"/>
      <c r="AU62" s="848"/>
      <c r="AV62" s="848"/>
      <c r="AW62" s="848"/>
      <c r="AX62" s="848"/>
      <c r="AY62" s="848"/>
      <c r="AZ62" s="848"/>
      <c r="BA62" s="848"/>
      <c r="BB62" s="848"/>
      <c r="BC62" s="848"/>
      <c r="BD62" s="848"/>
      <c r="BE62" s="848"/>
      <c r="BF62" s="848"/>
      <c r="BG62" s="848"/>
      <c r="BH62" s="848"/>
      <c r="BI62" s="848"/>
      <c r="BJ62" s="848"/>
      <c r="BK62" s="848"/>
      <c r="BL62" s="848"/>
      <c r="BM62" s="848"/>
      <c r="BN62" s="848"/>
      <c r="BO62" s="848"/>
      <c r="BP62" s="848"/>
      <c r="BQ62" s="848"/>
      <c r="BR62" s="848"/>
      <c r="BS62" s="848"/>
      <c r="BT62" s="848"/>
      <c r="BU62" s="848"/>
      <c r="BV62" s="848"/>
      <c r="BW62" s="848"/>
      <c r="BX62" s="848"/>
      <c r="BY62" s="848"/>
      <c r="BZ62" s="848"/>
      <c r="CA62" s="848"/>
      <c r="CB62" s="848"/>
      <c r="CC62" s="848"/>
      <c r="CD62" s="848"/>
      <c r="CE62" s="848"/>
      <c r="CF62" s="848"/>
      <c r="CG62" s="848"/>
      <c r="CH62" s="848"/>
      <c r="CI62" s="848"/>
      <c r="CJ62" s="848"/>
      <c r="CK62" s="848"/>
      <c r="CL62" s="848"/>
      <c r="CM62" s="848"/>
      <c r="CN62" s="848"/>
      <c r="CO62" s="848"/>
      <c r="CP62" s="848"/>
      <c r="CQ62" s="848"/>
      <c r="CR62" s="848"/>
      <c r="CS62" s="848"/>
      <c r="CT62" s="848"/>
      <c r="CU62" s="848"/>
      <c r="CV62" s="848"/>
      <c r="CW62" s="848"/>
      <c r="CX62" s="848"/>
      <c r="CY62" s="848"/>
      <c r="CZ62" s="848"/>
      <c r="DA62" s="848"/>
      <c r="DB62" s="848"/>
      <c r="DC62" s="848"/>
      <c r="DD62" s="848"/>
    </row>
    <row r="63" spans="1:108" s="41" customFormat="1" ht="25.5" customHeight="1">
      <c r="A63" s="848">
        <v>2</v>
      </c>
      <c r="B63" s="848"/>
      <c r="C63" s="848"/>
      <c r="D63" s="848"/>
      <c r="E63" s="848"/>
      <c r="F63" s="853" t="s">
        <v>723</v>
      </c>
      <c r="G63" s="854"/>
      <c r="H63" s="854"/>
      <c r="I63" s="854"/>
      <c r="J63" s="854"/>
      <c r="K63" s="854"/>
      <c r="L63" s="854"/>
      <c r="M63" s="854"/>
      <c r="N63" s="854"/>
      <c r="O63" s="854"/>
      <c r="P63" s="854"/>
      <c r="Q63" s="854"/>
      <c r="R63" s="854"/>
      <c r="S63" s="854"/>
      <c r="T63" s="854"/>
      <c r="U63" s="854"/>
      <c r="V63" s="854"/>
      <c r="W63" s="854"/>
      <c r="X63" s="854"/>
      <c r="Y63" s="854"/>
      <c r="Z63" s="854"/>
      <c r="AA63" s="854"/>
      <c r="AB63" s="854"/>
      <c r="AC63" s="854"/>
      <c r="AD63" s="854"/>
      <c r="AE63" s="854"/>
      <c r="AF63" s="854"/>
      <c r="AG63" s="854"/>
      <c r="AH63" s="854"/>
      <c r="AI63" s="854"/>
      <c r="AJ63" s="854"/>
      <c r="AK63" s="854"/>
      <c r="AL63" s="854"/>
      <c r="AM63" s="854"/>
      <c r="AN63" s="854"/>
      <c r="AO63" s="854"/>
      <c r="AP63" s="854"/>
      <c r="AQ63" s="854"/>
      <c r="AR63" s="854"/>
      <c r="AS63" s="854"/>
      <c r="AT63" s="854"/>
      <c r="AU63" s="854"/>
      <c r="AV63" s="854"/>
      <c r="AW63" s="854"/>
      <c r="AX63" s="854"/>
      <c r="AY63" s="854"/>
      <c r="AZ63" s="854"/>
      <c r="BA63" s="854"/>
      <c r="BB63" s="854"/>
      <c r="BC63" s="854"/>
      <c r="BD63" s="854"/>
      <c r="BE63" s="854"/>
      <c r="BF63" s="854"/>
      <c r="BG63" s="854"/>
      <c r="BH63" s="854"/>
      <c r="BI63" s="854"/>
      <c r="BJ63" s="854"/>
      <c r="BK63" s="854"/>
      <c r="BL63" s="854"/>
      <c r="BM63" s="854"/>
      <c r="BN63" s="854"/>
      <c r="BO63" s="854"/>
      <c r="BP63" s="854"/>
      <c r="BQ63" s="854"/>
      <c r="BR63" s="854"/>
      <c r="BS63" s="854"/>
      <c r="BT63" s="854"/>
      <c r="BU63" s="854"/>
      <c r="BV63" s="854"/>
      <c r="BW63" s="854"/>
      <c r="BX63" s="854"/>
      <c r="BY63" s="854"/>
      <c r="BZ63" s="854"/>
      <c r="CA63" s="854"/>
      <c r="CB63" s="854"/>
      <c r="CC63" s="854"/>
      <c r="CD63" s="854"/>
      <c r="CE63" s="854"/>
      <c r="CF63" s="854"/>
      <c r="CG63" s="854"/>
      <c r="CH63" s="854"/>
      <c r="CI63" s="854"/>
      <c r="CJ63" s="854"/>
      <c r="CK63" s="854"/>
      <c r="CL63" s="854"/>
      <c r="CM63" s="854"/>
      <c r="CN63" s="854"/>
      <c r="CO63" s="854"/>
      <c r="CP63" s="854"/>
      <c r="CQ63" s="854"/>
      <c r="CR63" s="854"/>
      <c r="CS63" s="854"/>
      <c r="CT63" s="854"/>
      <c r="CU63" s="854"/>
      <c r="CV63" s="854"/>
      <c r="CW63" s="854"/>
      <c r="CX63" s="854"/>
      <c r="CY63" s="854"/>
      <c r="CZ63" s="854"/>
      <c r="DA63" s="854"/>
      <c r="DB63" s="854"/>
      <c r="DC63" s="854"/>
      <c r="DD63" s="855"/>
    </row>
    <row r="64" spans="1:108" s="41" customFormat="1" ht="25.5" customHeight="1">
      <c r="A64" s="848" t="s">
        <v>108</v>
      </c>
      <c r="B64" s="848"/>
      <c r="C64" s="848"/>
      <c r="D64" s="848"/>
      <c r="E64" s="848"/>
      <c r="F64" s="856" t="s">
        <v>283</v>
      </c>
      <c r="G64" s="857"/>
      <c r="H64" s="857"/>
      <c r="I64" s="857"/>
      <c r="J64" s="857"/>
      <c r="K64" s="857"/>
      <c r="L64" s="857"/>
      <c r="M64" s="857"/>
      <c r="N64" s="857"/>
      <c r="O64" s="857"/>
      <c r="P64" s="857"/>
      <c r="Q64" s="857"/>
      <c r="R64" s="857"/>
      <c r="S64" s="857"/>
      <c r="T64" s="857"/>
      <c r="U64" s="857"/>
      <c r="V64" s="857"/>
      <c r="W64" s="857"/>
      <c r="X64" s="857"/>
      <c r="Y64" s="857"/>
      <c r="Z64" s="857"/>
      <c r="AA64" s="857"/>
      <c r="AB64" s="857"/>
      <c r="AC64" s="857"/>
      <c r="AD64" s="857"/>
      <c r="AE64" s="857"/>
      <c r="AF64" s="858"/>
      <c r="AG64" s="852">
        <v>42379</v>
      </c>
      <c r="AH64" s="848"/>
      <c r="AI64" s="848"/>
      <c r="AJ64" s="848"/>
      <c r="AK64" s="848"/>
      <c r="AL64" s="848"/>
      <c r="AM64" s="848"/>
      <c r="AN64" s="848"/>
      <c r="AO64" s="848"/>
      <c r="AP64" s="848"/>
      <c r="AQ64" s="852">
        <v>42410</v>
      </c>
      <c r="AR64" s="848"/>
      <c r="AS64" s="848"/>
      <c r="AT64" s="848"/>
      <c r="AU64" s="848"/>
      <c r="AV64" s="848"/>
      <c r="AW64" s="848"/>
      <c r="AX64" s="848"/>
      <c r="AY64" s="848"/>
      <c r="AZ64" s="848"/>
      <c r="BA64" s="848"/>
      <c r="BB64" s="848"/>
      <c r="BC64" s="848"/>
      <c r="BD64" s="848"/>
      <c r="BE64" s="848"/>
      <c r="BF64" s="848"/>
      <c r="BG64" s="848"/>
      <c r="BH64" s="848"/>
      <c r="BI64" s="848"/>
      <c r="BJ64" s="848"/>
      <c r="BK64" s="848"/>
      <c r="BL64" s="848"/>
      <c r="BM64" s="848"/>
      <c r="BN64" s="848"/>
      <c r="BO64" s="848"/>
      <c r="BP64" s="848"/>
      <c r="BQ64" s="848"/>
      <c r="BR64" s="848"/>
      <c r="BS64" s="848"/>
      <c r="BT64" s="848"/>
      <c r="BU64" s="848"/>
      <c r="BV64" s="848"/>
      <c r="BW64" s="848"/>
      <c r="BX64" s="848"/>
      <c r="BY64" s="848"/>
      <c r="BZ64" s="848"/>
      <c r="CA64" s="848"/>
      <c r="CB64" s="848"/>
      <c r="CC64" s="848"/>
      <c r="CD64" s="848"/>
      <c r="CE64" s="848"/>
      <c r="CF64" s="848"/>
      <c r="CG64" s="848"/>
      <c r="CH64" s="848"/>
      <c r="CI64" s="848"/>
      <c r="CJ64" s="848"/>
      <c r="CK64" s="848"/>
      <c r="CL64" s="848"/>
      <c r="CM64" s="848"/>
      <c r="CN64" s="848"/>
      <c r="CO64" s="848"/>
      <c r="CP64" s="848"/>
      <c r="CQ64" s="848"/>
      <c r="CR64" s="848"/>
      <c r="CS64" s="848"/>
      <c r="CT64" s="848"/>
      <c r="CU64" s="848"/>
      <c r="CV64" s="848"/>
      <c r="CW64" s="848"/>
      <c r="CX64" s="848"/>
      <c r="CY64" s="848"/>
      <c r="CZ64" s="848"/>
      <c r="DA64" s="848"/>
      <c r="DB64" s="848"/>
      <c r="DC64" s="848"/>
      <c r="DD64" s="848"/>
    </row>
    <row r="65" spans="1:108" s="41" customFormat="1" ht="25.5" customHeight="1">
      <c r="A65" s="848" t="s">
        <v>109</v>
      </c>
      <c r="B65" s="848"/>
      <c r="C65" s="848"/>
      <c r="D65" s="848"/>
      <c r="E65" s="848"/>
      <c r="F65" s="849" t="s">
        <v>724</v>
      </c>
      <c r="G65" s="850"/>
      <c r="H65" s="850"/>
      <c r="I65" s="850"/>
      <c r="J65" s="850"/>
      <c r="K65" s="850"/>
      <c r="L65" s="850"/>
      <c r="M65" s="850"/>
      <c r="N65" s="850"/>
      <c r="O65" s="850"/>
      <c r="P65" s="850"/>
      <c r="Q65" s="850"/>
      <c r="R65" s="850"/>
      <c r="S65" s="850"/>
      <c r="T65" s="850"/>
      <c r="U65" s="850"/>
      <c r="V65" s="850"/>
      <c r="W65" s="850"/>
      <c r="X65" s="850"/>
      <c r="Y65" s="850"/>
      <c r="Z65" s="850"/>
      <c r="AA65" s="850"/>
      <c r="AB65" s="850"/>
      <c r="AC65" s="850"/>
      <c r="AD65" s="850"/>
      <c r="AE65" s="850"/>
      <c r="AF65" s="851"/>
      <c r="AG65" s="852">
        <v>42014</v>
      </c>
      <c r="AH65" s="848"/>
      <c r="AI65" s="848"/>
      <c r="AJ65" s="848"/>
      <c r="AK65" s="848"/>
      <c r="AL65" s="848"/>
      <c r="AM65" s="848"/>
      <c r="AN65" s="848"/>
      <c r="AO65" s="848"/>
      <c r="AP65" s="848"/>
      <c r="AQ65" s="852">
        <v>42156</v>
      </c>
      <c r="AR65" s="848"/>
      <c r="AS65" s="848"/>
      <c r="AT65" s="848"/>
      <c r="AU65" s="848"/>
      <c r="AV65" s="848"/>
      <c r="AW65" s="848"/>
      <c r="AX65" s="848"/>
      <c r="AY65" s="848"/>
      <c r="AZ65" s="848"/>
      <c r="BA65" s="848"/>
      <c r="BB65" s="848"/>
      <c r="BC65" s="848"/>
      <c r="BD65" s="848"/>
      <c r="BE65" s="848"/>
      <c r="BF65" s="848"/>
      <c r="BG65" s="848"/>
      <c r="BH65" s="848"/>
      <c r="BI65" s="848"/>
      <c r="BJ65" s="848"/>
      <c r="BK65" s="848"/>
      <c r="BL65" s="848"/>
      <c r="BM65" s="848"/>
      <c r="BN65" s="848"/>
      <c r="BO65" s="848"/>
      <c r="BP65" s="848"/>
      <c r="BQ65" s="848"/>
      <c r="BR65" s="848"/>
      <c r="BS65" s="848"/>
      <c r="BT65" s="848"/>
      <c r="BU65" s="848"/>
      <c r="BV65" s="848"/>
      <c r="BW65" s="848"/>
      <c r="BX65" s="848"/>
      <c r="BY65" s="848"/>
      <c r="BZ65" s="848"/>
      <c r="CA65" s="848"/>
      <c r="CB65" s="848"/>
      <c r="CC65" s="848"/>
      <c r="CD65" s="848"/>
      <c r="CE65" s="848"/>
      <c r="CF65" s="848"/>
      <c r="CG65" s="848"/>
      <c r="CH65" s="848"/>
      <c r="CI65" s="848"/>
      <c r="CJ65" s="848"/>
      <c r="CK65" s="848"/>
      <c r="CL65" s="848"/>
      <c r="CM65" s="848"/>
      <c r="CN65" s="848"/>
      <c r="CO65" s="848"/>
      <c r="CP65" s="848"/>
      <c r="CQ65" s="848"/>
      <c r="CR65" s="848"/>
      <c r="CS65" s="848"/>
      <c r="CT65" s="848"/>
      <c r="CU65" s="848"/>
      <c r="CV65" s="848"/>
      <c r="CW65" s="848"/>
      <c r="CX65" s="848"/>
      <c r="CY65" s="848"/>
      <c r="CZ65" s="848"/>
      <c r="DA65" s="848"/>
      <c r="DB65" s="848"/>
      <c r="DC65" s="848"/>
      <c r="DD65" s="848"/>
    </row>
    <row r="66" spans="1:108" s="41" customFormat="1" ht="25.5" customHeight="1">
      <c r="A66" s="848">
        <v>3</v>
      </c>
      <c r="B66" s="848"/>
      <c r="C66" s="848"/>
      <c r="D66" s="848"/>
      <c r="E66" s="848"/>
      <c r="F66" s="853" t="s">
        <v>726</v>
      </c>
      <c r="G66" s="854"/>
      <c r="H66" s="854"/>
      <c r="I66" s="854"/>
      <c r="J66" s="854"/>
      <c r="K66" s="854"/>
      <c r="L66" s="854"/>
      <c r="M66" s="854"/>
      <c r="N66" s="854"/>
      <c r="O66" s="854"/>
      <c r="P66" s="854"/>
      <c r="Q66" s="854"/>
      <c r="R66" s="854"/>
      <c r="S66" s="854"/>
      <c r="T66" s="854"/>
      <c r="U66" s="854"/>
      <c r="V66" s="854"/>
      <c r="W66" s="854"/>
      <c r="X66" s="854"/>
      <c r="Y66" s="854"/>
      <c r="Z66" s="854"/>
      <c r="AA66" s="854"/>
      <c r="AB66" s="854"/>
      <c r="AC66" s="854"/>
      <c r="AD66" s="854"/>
      <c r="AE66" s="854"/>
      <c r="AF66" s="854"/>
      <c r="AG66" s="854"/>
      <c r="AH66" s="854"/>
      <c r="AI66" s="854"/>
      <c r="AJ66" s="854"/>
      <c r="AK66" s="854"/>
      <c r="AL66" s="854"/>
      <c r="AM66" s="854"/>
      <c r="AN66" s="854"/>
      <c r="AO66" s="854"/>
      <c r="AP66" s="854"/>
      <c r="AQ66" s="854"/>
      <c r="AR66" s="854"/>
      <c r="AS66" s="854"/>
      <c r="AT66" s="854"/>
      <c r="AU66" s="854"/>
      <c r="AV66" s="854"/>
      <c r="AW66" s="854"/>
      <c r="AX66" s="854"/>
      <c r="AY66" s="854"/>
      <c r="AZ66" s="854"/>
      <c r="BA66" s="854"/>
      <c r="BB66" s="854"/>
      <c r="BC66" s="854"/>
      <c r="BD66" s="854"/>
      <c r="BE66" s="854"/>
      <c r="BF66" s="854"/>
      <c r="BG66" s="854"/>
      <c r="BH66" s="854"/>
      <c r="BI66" s="854"/>
      <c r="BJ66" s="854"/>
      <c r="BK66" s="854"/>
      <c r="BL66" s="854"/>
      <c r="BM66" s="854"/>
      <c r="BN66" s="854"/>
      <c r="BO66" s="854"/>
      <c r="BP66" s="854"/>
      <c r="BQ66" s="854"/>
      <c r="BR66" s="854"/>
      <c r="BS66" s="854"/>
      <c r="BT66" s="854"/>
      <c r="BU66" s="854"/>
      <c r="BV66" s="854"/>
      <c r="BW66" s="854"/>
      <c r="BX66" s="854"/>
      <c r="BY66" s="854"/>
      <c r="BZ66" s="854"/>
      <c r="CA66" s="854"/>
      <c r="CB66" s="854"/>
      <c r="CC66" s="854"/>
      <c r="CD66" s="854"/>
      <c r="CE66" s="854"/>
      <c r="CF66" s="854"/>
      <c r="CG66" s="854"/>
      <c r="CH66" s="854"/>
      <c r="CI66" s="854"/>
      <c r="CJ66" s="854"/>
      <c r="CK66" s="854"/>
      <c r="CL66" s="854"/>
      <c r="CM66" s="854"/>
      <c r="CN66" s="854"/>
      <c r="CO66" s="854"/>
      <c r="CP66" s="854"/>
      <c r="CQ66" s="854"/>
      <c r="CR66" s="854"/>
      <c r="CS66" s="854"/>
      <c r="CT66" s="854"/>
      <c r="CU66" s="854"/>
      <c r="CV66" s="854"/>
      <c r="CW66" s="854"/>
      <c r="CX66" s="854"/>
      <c r="CY66" s="854"/>
      <c r="CZ66" s="854"/>
      <c r="DA66" s="854"/>
      <c r="DB66" s="854"/>
      <c r="DC66" s="854"/>
      <c r="DD66" s="855"/>
    </row>
    <row r="67" spans="1:108" s="41" customFormat="1" ht="25.5" customHeight="1">
      <c r="A67" s="848" t="s">
        <v>702</v>
      </c>
      <c r="B67" s="848"/>
      <c r="C67" s="848"/>
      <c r="D67" s="848"/>
      <c r="E67" s="848"/>
      <c r="F67" s="849" t="s">
        <v>43</v>
      </c>
      <c r="G67" s="850"/>
      <c r="H67" s="850"/>
      <c r="I67" s="850"/>
      <c r="J67" s="850"/>
      <c r="K67" s="850"/>
      <c r="L67" s="850"/>
      <c r="M67" s="850"/>
      <c r="N67" s="850"/>
      <c r="O67" s="850"/>
      <c r="P67" s="850"/>
      <c r="Q67" s="850"/>
      <c r="R67" s="850"/>
      <c r="S67" s="850"/>
      <c r="T67" s="850"/>
      <c r="U67" s="850"/>
      <c r="V67" s="850"/>
      <c r="W67" s="850"/>
      <c r="X67" s="850"/>
      <c r="Y67" s="850"/>
      <c r="Z67" s="850"/>
      <c r="AA67" s="850"/>
      <c r="AB67" s="850"/>
      <c r="AC67" s="850"/>
      <c r="AD67" s="850"/>
      <c r="AE67" s="850"/>
      <c r="AF67" s="851"/>
      <c r="AG67" s="852">
        <v>42461</v>
      </c>
      <c r="AH67" s="848"/>
      <c r="AI67" s="848"/>
      <c r="AJ67" s="848"/>
      <c r="AK67" s="848"/>
      <c r="AL67" s="848"/>
      <c r="AM67" s="848"/>
      <c r="AN67" s="848"/>
      <c r="AO67" s="848"/>
      <c r="AP67" s="848"/>
      <c r="AQ67" s="852">
        <v>42470</v>
      </c>
      <c r="AR67" s="848"/>
      <c r="AS67" s="848"/>
      <c r="AT67" s="848"/>
      <c r="AU67" s="848"/>
      <c r="AV67" s="848"/>
      <c r="AW67" s="848"/>
      <c r="AX67" s="848"/>
      <c r="AY67" s="848"/>
      <c r="AZ67" s="848"/>
      <c r="BA67" s="848"/>
      <c r="BB67" s="848"/>
      <c r="BC67" s="848"/>
      <c r="BD67" s="848"/>
      <c r="BE67" s="848"/>
      <c r="BF67" s="848"/>
      <c r="BG67" s="848"/>
      <c r="BH67" s="848"/>
      <c r="BI67" s="848"/>
      <c r="BJ67" s="848"/>
      <c r="BK67" s="848"/>
      <c r="BL67" s="848"/>
      <c r="BM67" s="848"/>
      <c r="BN67" s="848"/>
      <c r="BO67" s="848"/>
      <c r="BP67" s="848"/>
      <c r="BQ67" s="848"/>
      <c r="BR67" s="848"/>
      <c r="BS67" s="848"/>
      <c r="BT67" s="848"/>
      <c r="BU67" s="848"/>
      <c r="BV67" s="848"/>
      <c r="BW67" s="848"/>
      <c r="BX67" s="848"/>
      <c r="BY67" s="848"/>
      <c r="BZ67" s="848"/>
      <c r="CA67" s="848"/>
      <c r="CB67" s="848"/>
      <c r="CC67" s="848"/>
      <c r="CD67" s="848"/>
      <c r="CE67" s="848"/>
      <c r="CF67" s="848"/>
      <c r="CG67" s="848"/>
      <c r="CH67" s="848"/>
      <c r="CI67" s="848"/>
      <c r="CJ67" s="848"/>
      <c r="CK67" s="848"/>
      <c r="CL67" s="848"/>
      <c r="CM67" s="848"/>
      <c r="CN67" s="848"/>
      <c r="CO67" s="848"/>
      <c r="CP67" s="848"/>
      <c r="CQ67" s="848"/>
      <c r="CR67" s="848"/>
      <c r="CS67" s="848"/>
      <c r="CT67" s="848"/>
      <c r="CU67" s="848"/>
      <c r="CV67" s="848"/>
      <c r="CW67" s="848"/>
      <c r="CX67" s="848"/>
      <c r="CY67" s="848"/>
      <c r="CZ67" s="848"/>
      <c r="DA67" s="848"/>
      <c r="DB67" s="848"/>
      <c r="DC67" s="848"/>
      <c r="DD67" s="848"/>
    </row>
    <row r="68" spans="1:108" s="41" customFormat="1" ht="25.5" customHeight="1">
      <c r="A68" s="848" t="s">
        <v>703</v>
      </c>
      <c r="B68" s="848"/>
      <c r="C68" s="848"/>
      <c r="D68" s="848"/>
      <c r="E68" s="848"/>
      <c r="F68" s="856" t="s">
        <v>266</v>
      </c>
      <c r="G68" s="857"/>
      <c r="H68" s="857"/>
      <c r="I68" s="857"/>
      <c r="J68" s="857"/>
      <c r="K68" s="857"/>
      <c r="L68" s="857"/>
      <c r="M68" s="857"/>
      <c r="N68" s="857"/>
      <c r="O68" s="857"/>
      <c r="P68" s="857"/>
      <c r="Q68" s="857"/>
      <c r="R68" s="857"/>
      <c r="S68" s="857"/>
      <c r="T68" s="857"/>
      <c r="U68" s="857"/>
      <c r="V68" s="857"/>
      <c r="W68" s="857"/>
      <c r="X68" s="857"/>
      <c r="Y68" s="857"/>
      <c r="Z68" s="857"/>
      <c r="AA68" s="857"/>
      <c r="AB68" s="857"/>
      <c r="AC68" s="857"/>
      <c r="AD68" s="857"/>
      <c r="AE68" s="857"/>
      <c r="AF68" s="858"/>
      <c r="AG68" s="852">
        <v>42411</v>
      </c>
      <c r="AH68" s="848"/>
      <c r="AI68" s="848"/>
      <c r="AJ68" s="848"/>
      <c r="AK68" s="848"/>
      <c r="AL68" s="848"/>
      <c r="AM68" s="848"/>
      <c r="AN68" s="848"/>
      <c r="AO68" s="848"/>
      <c r="AP68" s="848"/>
      <c r="AQ68" s="852">
        <v>42520</v>
      </c>
      <c r="AR68" s="848"/>
      <c r="AS68" s="848"/>
      <c r="AT68" s="848"/>
      <c r="AU68" s="848"/>
      <c r="AV68" s="848"/>
      <c r="AW68" s="848"/>
      <c r="AX68" s="848"/>
      <c r="AY68" s="848"/>
      <c r="AZ68" s="848"/>
      <c r="BA68" s="848"/>
      <c r="BB68" s="848"/>
      <c r="BC68" s="848"/>
      <c r="BD68" s="848"/>
      <c r="BE68" s="848"/>
      <c r="BF68" s="848"/>
      <c r="BG68" s="848"/>
      <c r="BH68" s="848"/>
      <c r="BI68" s="848"/>
      <c r="BJ68" s="848"/>
      <c r="BK68" s="848"/>
      <c r="BL68" s="848"/>
      <c r="BM68" s="848"/>
      <c r="BN68" s="848"/>
      <c r="BO68" s="848"/>
      <c r="BP68" s="848"/>
      <c r="BQ68" s="848"/>
      <c r="BR68" s="848"/>
      <c r="BS68" s="848"/>
      <c r="BT68" s="848"/>
      <c r="BU68" s="848"/>
      <c r="BV68" s="848"/>
      <c r="BW68" s="848"/>
      <c r="BX68" s="848"/>
      <c r="BY68" s="848"/>
      <c r="BZ68" s="848"/>
      <c r="CA68" s="848"/>
      <c r="CB68" s="848"/>
      <c r="CC68" s="848"/>
      <c r="CD68" s="848"/>
      <c r="CE68" s="848"/>
      <c r="CF68" s="848"/>
      <c r="CG68" s="848"/>
      <c r="CH68" s="848"/>
      <c r="CI68" s="848"/>
      <c r="CJ68" s="848"/>
      <c r="CK68" s="848"/>
      <c r="CL68" s="848"/>
      <c r="CM68" s="848"/>
      <c r="CN68" s="848"/>
      <c r="CO68" s="848"/>
      <c r="CP68" s="848"/>
      <c r="CQ68" s="848"/>
      <c r="CR68" s="848"/>
      <c r="CS68" s="848"/>
      <c r="CT68" s="848"/>
      <c r="CU68" s="848"/>
      <c r="CV68" s="848"/>
      <c r="CW68" s="848"/>
      <c r="CX68" s="848"/>
      <c r="CY68" s="848"/>
      <c r="CZ68" s="848"/>
      <c r="DA68" s="848"/>
      <c r="DB68" s="848"/>
      <c r="DC68" s="848"/>
      <c r="DD68" s="848"/>
    </row>
    <row r="69" spans="1:108" s="41" customFormat="1" ht="25.5" customHeight="1">
      <c r="A69" s="848" t="s">
        <v>704</v>
      </c>
      <c r="B69" s="848"/>
      <c r="C69" s="848"/>
      <c r="D69" s="848"/>
      <c r="E69" s="848"/>
      <c r="F69" s="856" t="s">
        <v>267</v>
      </c>
      <c r="G69" s="857"/>
      <c r="H69" s="857"/>
      <c r="I69" s="857"/>
      <c r="J69" s="857"/>
      <c r="K69" s="857"/>
      <c r="L69" s="857"/>
      <c r="M69" s="857"/>
      <c r="N69" s="857"/>
      <c r="O69" s="857"/>
      <c r="P69" s="857"/>
      <c r="Q69" s="857"/>
      <c r="R69" s="857"/>
      <c r="S69" s="857"/>
      <c r="T69" s="857"/>
      <c r="U69" s="857"/>
      <c r="V69" s="857"/>
      <c r="W69" s="857"/>
      <c r="X69" s="857"/>
      <c r="Y69" s="857"/>
      <c r="Z69" s="857"/>
      <c r="AA69" s="857"/>
      <c r="AB69" s="857"/>
      <c r="AC69" s="857"/>
      <c r="AD69" s="857"/>
      <c r="AE69" s="857"/>
      <c r="AF69" s="858"/>
      <c r="AG69" s="852">
        <v>42522</v>
      </c>
      <c r="AH69" s="848"/>
      <c r="AI69" s="848"/>
      <c r="AJ69" s="848"/>
      <c r="AK69" s="848"/>
      <c r="AL69" s="848"/>
      <c r="AM69" s="848"/>
      <c r="AN69" s="848"/>
      <c r="AO69" s="848"/>
      <c r="AP69" s="848"/>
      <c r="AQ69" s="852">
        <v>42643</v>
      </c>
      <c r="AR69" s="848"/>
      <c r="AS69" s="848"/>
      <c r="AT69" s="848"/>
      <c r="AU69" s="848"/>
      <c r="AV69" s="848"/>
      <c r="AW69" s="848"/>
      <c r="AX69" s="848"/>
      <c r="AY69" s="848"/>
      <c r="AZ69" s="848"/>
      <c r="BA69" s="848"/>
      <c r="BB69" s="848"/>
      <c r="BC69" s="848"/>
      <c r="BD69" s="848"/>
      <c r="BE69" s="848"/>
      <c r="BF69" s="848"/>
      <c r="BG69" s="848"/>
      <c r="BH69" s="848"/>
      <c r="BI69" s="848"/>
      <c r="BJ69" s="848"/>
      <c r="BK69" s="848"/>
      <c r="BL69" s="848"/>
      <c r="BM69" s="848"/>
      <c r="BN69" s="848"/>
      <c r="BO69" s="848"/>
      <c r="BP69" s="848"/>
      <c r="BQ69" s="848"/>
      <c r="BR69" s="848"/>
      <c r="BS69" s="848"/>
      <c r="BT69" s="848"/>
      <c r="BU69" s="848"/>
      <c r="BV69" s="848"/>
      <c r="BW69" s="848"/>
      <c r="BX69" s="848"/>
      <c r="BY69" s="848"/>
      <c r="BZ69" s="848"/>
      <c r="CA69" s="848"/>
      <c r="CB69" s="848"/>
      <c r="CC69" s="848"/>
      <c r="CD69" s="848"/>
      <c r="CE69" s="848"/>
      <c r="CF69" s="848"/>
      <c r="CG69" s="848"/>
      <c r="CH69" s="848"/>
      <c r="CI69" s="848"/>
      <c r="CJ69" s="848"/>
      <c r="CK69" s="848"/>
      <c r="CL69" s="848"/>
      <c r="CM69" s="848"/>
      <c r="CN69" s="848"/>
      <c r="CO69" s="848"/>
      <c r="CP69" s="848"/>
      <c r="CQ69" s="848"/>
      <c r="CR69" s="848"/>
      <c r="CS69" s="848"/>
      <c r="CT69" s="848"/>
      <c r="CU69" s="848"/>
      <c r="CV69" s="848"/>
      <c r="CW69" s="848"/>
      <c r="CX69" s="848"/>
      <c r="CY69" s="848"/>
      <c r="CZ69" s="848"/>
      <c r="DA69" s="848"/>
      <c r="DB69" s="848"/>
      <c r="DC69" s="848"/>
      <c r="DD69" s="848"/>
    </row>
    <row r="70" spans="1:108" s="41" customFormat="1" ht="25.5" customHeight="1">
      <c r="A70" s="848" t="s">
        <v>705</v>
      </c>
      <c r="B70" s="848"/>
      <c r="C70" s="848"/>
      <c r="D70" s="848"/>
      <c r="E70" s="848"/>
      <c r="F70" s="856" t="s">
        <v>728</v>
      </c>
      <c r="G70" s="857"/>
      <c r="H70" s="857"/>
      <c r="I70" s="857"/>
      <c r="J70" s="857"/>
      <c r="K70" s="857"/>
      <c r="L70" s="857"/>
      <c r="M70" s="857"/>
      <c r="N70" s="857"/>
      <c r="O70" s="857"/>
      <c r="P70" s="857"/>
      <c r="Q70" s="857"/>
      <c r="R70" s="857"/>
      <c r="S70" s="857"/>
      <c r="T70" s="857"/>
      <c r="U70" s="857"/>
      <c r="V70" s="857"/>
      <c r="W70" s="857"/>
      <c r="X70" s="857"/>
      <c r="Y70" s="857"/>
      <c r="Z70" s="857"/>
      <c r="AA70" s="857"/>
      <c r="AB70" s="857"/>
      <c r="AC70" s="857"/>
      <c r="AD70" s="857"/>
      <c r="AE70" s="857"/>
      <c r="AF70" s="858"/>
      <c r="AG70" s="900">
        <v>42644</v>
      </c>
      <c r="AH70" s="860"/>
      <c r="AI70" s="860"/>
      <c r="AJ70" s="860"/>
      <c r="AK70" s="860"/>
      <c r="AL70" s="860"/>
      <c r="AM70" s="860"/>
      <c r="AN70" s="860"/>
      <c r="AO70" s="860"/>
      <c r="AP70" s="861"/>
      <c r="AQ70" s="900">
        <v>42653</v>
      </c>
      <c r="AR70" s="860"/>
      <c r="AS70" s="860"/>
      <c r="AT70" s="860"/>
      <c r="AU70" s="860"/>
      <c r="AV70" s="860"/>
      <c r="AW70" s="860"/>
      <c r="AX70" s="860"/>
      <c r="AY70" s="860"/>
      <c r="AZ70" s="861"/>
      <c r="BA70" s="848"/>
      <c r="BB70" s="848"/>
      <c r="BC70" s="848"/>
      <c r="BD70" s="848"/>
      <c r="BE70" s="848"/>
      <c r="BF70" s="848"/>
      <c r="BG70" s="848"/>
      <c r="BH70" s="848"/>
      <c r="BI70" s="848"/>
      <c r="BJ70" s="848"/>
      <c r="BK70" s="848"/>
      <c r="BL70" s="848"/>
      <c r="BM70" s="848"/>
      <c r="BN70" s="848"/>
      <c r="BO70" s="848"/>
      <c r="BP70" s="848"/>
      <c r="BQ70" s="848"/>
      <c r="BR70" s="848"/>
      <c r="BS70" s="848"/>
      <c r="BT70" s="848"/>
      <c r="BU70" s="848"/>
      <c r="BV70" s="848"/>
      <c r="BW70" s="848"/>
      <c r="BX70" s="848"/>
      <c r="BY70" s="848"/>
      <c r="BZ70" s="848"/>
      <c r="CA70" s="848"/>
      <c r="CB70" s="848"/>
      <c r="CC70" s="848"/>
      <c r="CD70" s="848"/>
      <c r="CE70" s="848"/>
      <c r="CF70" s="848"/>
      <c r="CG70" s="848"/>
      <c r="CH70" s="848"/>
      <c r="CI70" s="848"/>
      <c r="CJ70" s="848"/>
      <c r="CK70" s="848"/>
      <c r="CL70" s="848"/>
      <c r="CM70" s="848"/>
      <c r="CN70" s="848"/>
      <c r="CO70" s="848"/>
      <c r="CP70" s="848"/>
      <c r="CQ70" s="848"/>
      <c r="CR70" s="848"/>
      <c r="CS70" s="848"/>
      <c r="CT70" s="848"/>
      <c r="CU70" s="848"/>
      <c r="CV70" s="848"/>
      <c r="CW70" s="848"/>
      <c r="CX70" s="848"/>
      <c r="CY70" s="848"/>
      <c r="CZ70" s="848"/>
      <c r="DA70" s="848"/>
      <c r="DB70" s="848"/>
      <c r="DC70" s="848"/>
      <c r="DD70" s="848"/>
    </row>
    <row r="71" spans="1:108" s="41" customFormat="1" ht="25.5" customHeight="1">
      <c r="A71" s="848" t="s">
        <v>721</v>
      </c>
      <c r="B71" s="848"/>
      <c r="C71" s="848"/>
      <c r="D71" s="848"/>
      <c r="E71" s="848"/>
      <c r="F71" s="856" t="s">
        <v>0</v>
      </c>
      <c r="G71" s="857"/>
      <c r="H71" s="857"/>
      <c r="I71" s="857"/>
      <c r="J71" s="857"/>
      <c r="K71" s="857"/>
      <c r="L71" s="857"/>
      <c r="M71" s="857"/>
      <c r="N71" s="857"/>
      <c r="O71" s="857"/>
      <c r="P71" s="857"/>
      <c r="Q71" s="857"/>
      <c r="R71" s="857"/>
      <c r="S71" s="857"/>
      <c r="T71" s="857"/>
      <c r="U71" s="857"/>
      <c r="V71" s="857"/>
      <c r="W71" s="857"/>
      <c r="X71" s="857"/>
      <c r="Y71" s="857"/>
      <c r="Z71" s="857"/>
      <c r="AA71" s="857"/>
      <c r="AB71" s="857"/>
      <c r="AC71" s="857"/>
      <c r="AD71" s="857"/>
      <c r="AE71" s="857"/>
      <c r="AF71" s="858"/>
      <c r="AG71" s="852">
        <v>42654</v>
      </c>
      <c r="AH71" s="848"/>
      <c r="AI71" s="848"/>
      <c r="AJ71" s="848"/>
      <c r="AK71" s="848"/>
      <c r="AL71" s="848"/>
      <c r="AM71" s="848"/>
      <c r="AN71" s="848"/>
      <c r="AO71" s="848"/>
      <c r="AP71" s="848"/>
      <c r="AQ71" s="852">
        <v>42673</v>
      </c>
      <c r="AR71" s="848"/>
      <c r="AS71" s="848"/>
      <c r="AT71" s="848"/>
      <c r="AU71" s="848"/>
      <c r="AV71" s="848"/>
      <c r="AW71" s="848"/>
      <c r="AX71" s="848"/>
      <c r="AY71" s="848"/>
      <c r="AZ71" s="848"/>
      <c r="BA71" s="848"/>
      <c r="BB71" s="848"/>
      <c r="BC71" s="848"/>
      <c r="BD71" s="848"/>
      <c r="BE71" s="848"/>
      <c r="BF71" s="848"/>
      <c r="BG71" s="848"/>
      <c r="BH71" s="848"/>
      <c r="BI71" s="848"/>
      <c r="BJ71" s="848"/>
      <c r="BK71" s="848"/>
      <c r="BL71" s="848"/>
      <c r="BM71" s="848"/>
      <c r="BN71" s="848"/>
      <c r="BO71" s="848"/>
      <c r="BP71" s="848"/>
      <c r="BQ71" s="848"/>
      <c r="BR71" s="848"/>
      <c r="BS71" s="848"/>
      <c r="BT71" s="848"/>
      <c r="BU71" s="848"/>
      <c r="BV71" s="848"/>
      <c r="BW71" s="848"/>
      <c r="BX71" s="848"/>
      <c r="BY71" s="848"/>
      <c r="BZ71" s="848"/>
      <c r="CA71" s="848"/>
      <c r="CB71" s="848"/>
      <c r="CC71" s="848"/>
      <c r="CD71" s="848"/>
      <c r="CE71" s="848"/>
      <c r="CF71" s="848"/>
      <c r="CG71" s="848"/>
      <c r="CH71" s="848"/>
      <c r="CI71" s="848"/>
      <c r="CJ71" s="848"/>
      <c r="CK71" s="848"/>
      <c r="CL71" s="848"/>
      <c r="CM71" s="848"/>
      <c r="CN71" s="848"/>
      <c r="CO71" s="848"/>
      <c r="CP71" s="848"/>
      <c r="CQ71" s="848"/>
      <c r="CR71" s="848"/>
      <c r="CS71" s="848"/>
      <c r="CT71" s="848"/>
      <c r="CU71" s="848"/>
      <c r="CV71" s="848"/>
      <c r="CW71" s="848"/>
      <c r="CX71" s="848"/>
      <c r="CY71" s="848"/>
      <c r="CZ71" s="848"/>
      <c r="DA71" s="848"/>
      <c r="DB71" s="848"/>
      <c r="DC71" s="848"/>
      <c r="DD71" s="848"/>
    </row>
    <row r="72" spans="1:108" s="41" customFormat="1" ht="25.5" customHeight="1">
      <c r="A72" s="848">
        <v>4</v>
      </c>
      <c r="B72" s="848"/>
      <c r="C72" s="848"/>
      <c r="D72" s="848"/>
      <c r="E72" s="848"/>
      <c r="F72" s="853" t="s">
        <v>1</v>
      </c>
      <c r="G72" s="854"/>
      <c r="H72" s="854"/>
      <c r="I72" s="854"/>
      <c r="J72" s="854"/>
      <c r="K72" s="854"/>
      <c r="L72" s="854"/>
      <c r="M72" s="854"/>
      <c r="N72" s="854"/>
      <c r="O72" s="854"/>
      <c r="P72" s="854"/>
      <c r="Q72" s="854"/>
      <c r="R72" s="854"/>
      <c r="S72" s="854"/>
      <c r="T72" s="854"/>
      <c r="U72" s="854"/>
      <c r="V72" s="854"/>
      <c r="W72" s="854"/>
      <c r="X72" s="854"/>
      <c r="Y72" s="854"/>
      <c r="Z72" s="854"/>
      <c r="AA72" s="854"/>
      <c r="AB72" s="854"/>
      <c r="AC72" s="854"/>
      <c r="AD72" s="854"/>
      <c r="AE72" s="854"/>
      <c r="AF72" s="854"/>
      <c r="AG72" s="854"/>
      <c r="AH72" s="854"/>
      <c r="AI72" s="854"/>
      <c r="AJ72" s="854"/>
      <c r="AK72" s="854"/>
      <c r="AL72" s="854"/>
      <c r="AM72" s="854"/>
      <c r="AN72" s="854"/>
      <c r="AO72" s="854"/>
      <c r="AP72" s="854"/>
      <c r="AQ72" s="854"/>
      <c r="AR72" s="854"/>
      <c r="AS72" s="854"/>
      <c r="AT72" s="854"/>
      <c r="AU72" s="854"/>
      <c r="AV72" s="854"/>
      <c r="AW72" s="854"/>
      <c r="AX72" s="854"/>
      <c r="AY72" s="854"/>
      <c r="AZ72" s="854"/>
      <c r="BA72" s="854"/>
      <c r="BB72" s="854"/>
      <c r="BC72" s="854"/>
      <c r="BD72" s="854"/>
      <c r="BE72" s="854"/>
      <c r="BF72" s="854"/>
      <c r="BG72" s="854"/>
      <c r="BH72" s="854"/>
      <c r="BI72" s="854"/>
      <c r="BJ72" s="854"/>
      <c r="BK72" s="854"/>
      <c r="BL72" s="854"/>
      <c r="BM72" s="854"/>
      <c r="BN72" s="854"/>
      <c r="BO72" s="854"/>
      <c r="BP72" s="854"/>
      <c r="BQ72" s="854"/>
      <c r="BR72" s="854"/>
      <c r="BS72" s="854"/>
      <c r="BT72" s="854"/>
      <c r="BU72" s="854"/>
      <c r="BV72" s="854"/>
      <c r="BW72" s="854"/>
      <c r="BX72" s="854"/>
      <c r="BY72" s="854"/>
      <c r="BZ72" s="854"/>
      <c r="CA72" s="854"/>
      <c r="CB72" s="854"/>
      <c r="CC72" s="854"/>
      <c r="CD72" s="854"/>
      <c r="CE72" s="854"/>
      <c r="CF72" s="854"/>
      <c r="CG72" s="854"/>
      <c r="CH72" s="854"/>
      <c r="CI72" s="854"/>
      <c r="CJ72" s="854"/>
      <c r="CK72" s="854"/>
      <c r="CL72" s="854"/>
      <c r="CM72" s="854"/>
      <c r="CN72" s="854"/>
      <c r="CO72" s="854"/>
      <c r="CP72" s="854"/>
      <c r="CQ72" s="854"/>
      <c r="CR72" s="854"/>
      <c r="CS72" s="854"/>
      <c r="CT72" s="854"/>
      <c r="CU72" s="854"/>
      <c r="CV72" s="854"/>
      <c r="CW72" s="854"/>
      <c r="CX72" s="854"/>
      <c r="CY72" s="854"/>
      <c r="CZ72" s="854"/>
      <c r="DA72" s="854"/>
      <c r="DB72" s="854"/>
      <c r="DC72" s="854"/>
      <c r="DD72" s="855"/>
    </row>
    <row r="73" spans="1:108" s="41" customFormat="1" ht="25.5" customHeight="1">
      <c r="A73" s="848" t="s">
        <v>706</v>
      </c>
      <c r="B73" s="848"/>
      <c r="C73" s="848"/>
      <c r="D73" s="848"/>
      <c r="E73" s="848"/>
      <c r="F73" s="849" t="s">
        <v>2</v>
      </c>
      <c r="G73" s="850"/>
      <c r="H73" s="850"/>
      <c r="I73" s="850"/>
      <c r="J73" s="850"/>
      <c r="K73" s="850"/>
      <c r="L73" s="850"/>
      <c r="M73" s="850"/>
      <c r="N73" s="850"/>
      <c r="O73" s="850"/>
      <c r="P73" s="850"/>
      <c r="Q73" s="850"/>
      <c r="R73" s="850"/>
      <c r="S73" s="850"/>
      <c r="T73" s="850"/>
      <c r="U73" s="850"/>
      <c r="V73" s="850"/>
      <c r="W73" s="850"/>
      <c r="X73" s="850"/>
      <c r="Y73" s="850"/>
      <c r="Z73" s="850"/>
      <c r="AA73" s="850"/>
      <c r="AB73" s="850"/>
      <c r="AC73" s="850"/>
      <c r="AD73" s="850"/>
      <c r="AE73" s="850"/>
      <c r="AF73" s="851"/>
      <c r="AG73" s="852">
        <v>42675</v>
      </c>
      <c r="AH73" s="848"/>
      <c r="AI73" s="848"/>
      <c r="AJ73" s="848"/>
      <c r="AK73" s="848"/>
      <c r="AL73" s="848"/>
      <c r="AM73" s="848"/>
      <c r="AN73" s="848"/>
      <c r="AO73" s="848"/>
      <c r="AP73" s="848"/>
      <c r="AQ73" s="852">
        <v>42684</v>
      </c>
      <c r="AR73" s="848"/>
      <c r="AS73" s="848"/>
      <c r="AT73" s="848"/>
      <c r="AU73" s="848"/>
      <c r="AV73" s="848"/>
      <c r="AW73" s="848"/>
      <c r="AX73" s="848"/>
      <c r="AY73" s="848"/>
      <c r="AZ73" s="848"/>
      <c r="BA73" s="848"/>
      <c r="BB73" s="848"/>
      <c r="BC73" s="848"/>
      <c r="BD73" s="848"/>
      <c r="BE73" s="848"/>
      <c r="BF73" s="848"/>
      <c r="BG73" s="848"/>
      <c r="BH73" s="848"/>
      <c r="BI73" s="848"/>
      <c r="BJ73" s="848"/>
      <c r="BK73" s="848"/>
      <c r="BL73" s="848"/>
      <c r="BM73" s="848"/>
      <c r="BN73" s="848"/>
      <c r="BO73" s="848"/>
      <c r="BP73" s="848"/>
      <c r="BQ73" s="848"/>
      <c r="BR73" s="848"/>
      <c r="BS73" s="848"/>
      <c r="BT73" s="848"/>
      <c r="BU73" s="848"/>
      <c r="BV73" s="848"/>
      <c r="BW73" s="848"/>
      <c r="BX73" s="848"/>
      <c r="BY73" s="848"/>
      <c r="BZ73" s="848"/>
      <c r="CA73" s="848"/>
      <c r="CB73" s="848"/>
      <c r="CC73" s="848"/>
      <c r="CD73" s="848"/>
      <c r="CE73" s="848"/>
      <c r="CF73" s="848"/>
      <c r="CG73" s="848"/>
      <c r="CH73" s="848"/>
      <c r="CI73" s="848"/>
      <c r="CJ73" s="848"/>
      <c r="CK73" s="848"/>
      <c r="CL73" s="848"/>
      <c r="CM73" s="848"/>
      <c r="CN73" s="848"/>
      <c r="CO73" s="848"/>
      <c r="CP73" s="848"/>
      <c r="CQ73" s="848"/>
      <c r="CR73" s="848"/>
      <c r="CS73" s="848"/>
      <c r="CT73" s="848"/>
      <c r="CU73" s="848"/>
      <c r="CV73" s="848"/>
      <c r="CW73" s="848"/>
      <c r="CX73" s="848"/>
      <c r="CY73" s="848"/>
      <c r="CZ73" s="848"/>
      <c r="DA73" s="848"/>
      <c r="DB73" s="848"/>
      <c r="DC73" s="848"/>
      <c r="DD73" s="848"/>
    </row>
    <row r="74" spans="1:108" s="41" customFormat="1" ht="25.5" customHeight="1">
      <c r="A74" s="848" t="s">
        <v>707</v>
      </c>
      <c r="B74" s="848"/>
      <c r="C74" s="848"/>
      <c r="D74" s="848"/>
      <c r="E74" s="848"/>
      <c r="F74" s="849" t="s">
        <v>4</v>
      </c>
      <c r="G74" s="850"/>
      <c r="H74" s="850"/>
      <c r="I74" s="850"/>
      <c r="J74" s="850"/>
      <c r="K74" s="850"/>
      <c r="L74" s="850"/>
      <c r="M74" s="850"/>
      <c r="N74" s="850"/>
      <c r="O74" s="850"/>
      <c r="P74" s="850"/>
      <c r="Q74" s="850"/>
      <c r="R74" s="850"/>
      <c r="S74" s="850"/>
      <c r="T74" s="850"/>
      <c r="U74" s="850"/>
      <c r="V74" s="850"/>
      <c r="W74" s="850"/>
      <c r="X74" s="850"/>
      <c r="Y74" s="850"/>
      <c r="Z74" s="850"/>
      <c r="AA74" s="850"/>
      <c r="AB74" s="850"/>
      <c r="AC74" s="850"/>
      <c r="AD74" s="850"/>
      <c r="AE74" s="850"/>
      <c r="AF74" s="851"/>
      <c r="AG74" s="852">
        <v>42685</v>
      </c>
      <c r="AH74" s="848"/>
      <c r="AI74" s="848"/>
      <c r="AJ74" s="848"/>
      <c r="AK74" s="848"/>
      <c r="AL74" s="848"/>
      <c r="AM74" s="848"/>
      <c r="AN74" s="848"/>
      <c r="AO74" s="848"/>
      <c r="AP74" s="848"/>
      <c r="AQ74" s="852">
        <v>42715</v>
      </c>
      <c r="AR74" s="848"/>
      <c r="AS74" s="848"/>
      <c r="AT74" s="848"/>
      <c r="AU74" s="848"/>
      <c r="AV74" s="848"/>
      <c r="AW74" s="848"/>
      <c r="AX74" s="848"/>
      <c r="AY74" s="848"/>
      <c r="AZ74" s="848"/>
      <c r="BA74" s="848"/>
      <c r="BB74" s="848"/>
      <c r="BC74" s="848"/>
      <c r="BD74" s="848"/>
      <c r="BE74" s="848"/>
      <c r="BF74" s="848"/>
      <c r="BG74" s="848"/>
      <c r="BH74" s="848"/>
      <c r="BI74" s="848"/>
      <c r="BJ74" s="848"/>
      <c r="BK74" s="848"/>
      <c r="BL74" s="848"/>
      <c r="BM74" s="848"/>
      <c r="BN74" s="848"/>
      <c r="BO74" s="848"/>
      <c r="BP74" s="848"/>
      <c r="BQ74" s="848"/>
      <c r="BR74" s="848"/>
      <c r="BS74" s="848"/>
      <c r="BT74" s="848"/>
      <c r="BU74" s="848"/>
      <c r="BV74" s="848"/>
      <c r="BW74" s="848"/>
      <c r="BX74" s="848"/>
      <c r="BY74" s="848"/>
      <c r="BZ74" s="848"/>
      <c r="CA74" s="848"/>
      <c r="CB74" s="848"/>
      <c r="CC74" s="848"/>
      <c r="CD74" s="848"/>
      <c r="CE74" s="848"/>
      <c r="CF74" s="848"/>
      <c r="CG74" s="848"/>
      <c r="CH74" s="848"/>
      <c r="CI74" s="848"/>
      <c r="CJ74" s="848"/>
      <c r="CK74" s="848"/>
      <c r="CL74" s="848"/>
      <c r="CM74" s="848"/>
      <c r="CN74" s="848"/>
      <c r="CO74" s="848"/>
      <c r="CP74" s="848"/>
      <c r="CQ74" s="848"/>
      <c r="CR74" s="848"/>
      <c r="CS74" s="848"/>
      <c r="CT74" s="848"/>
      <c r="CU74" s="848"/>
      <c r="CV74" s="848"/>
      <c r="CW74" s="848"/>
      <c r="CX74" s="848"/>
      <c r="CY74" s="848"/>
      <c r="CZ74" s="848"/>
      <c r="DA74" s="848"/>
      <c r="DB74" s="848"/>
      <c r="DC74" s="848"/>
      <c r="DD74" s="848"/>
    </row>
    <row r="75" spans="1:108" s="41" customFormat="1" ht="25.5" customHeight="1">
      <c r="A75" s="848" t="s">
        <v>708</v>
      </c>
      <c r="B75" s="848"/>
      <c r="C75" s="848"/>
      <c r="D75" s="848"/>
      <c r="E75" s="848"/>
      <c r="F75" s="849" t="s">
        <v>281</v>
      </c>
      <c r="G75" s="850"/>
      <c r="H75" s="850"/>
      <c r="I75" s="850"/>
      <c r="J75" s="850"/>
      <c r="K75" s="850"/>
      <c r="L75" s="850"/>
      <c r="M75" s="850"/>
      <c r="N75" s="850"/>
      <c r="O75" s="850"/>
      <c r="P75" s="850"/>
      <c r="Q75" s="850"/>
      <c r="R75" s="850"/>
      <c r="S75" s="850"/>
      <c r="T75" s="850"/>
      <c r="U75" s="850"/>
      <c r="V75" s="850"/>
      <c r="W75" s="850"/>
      <c r="X75" s="850"/>
      <c r="Y75" s="850"/>
      <c r="Z75" s="850"/>
      <c r="AA75" s="850"/>
      <c r="AB75" s="850"/>
      <c r="AC75" s="850"/>
      <c r="AD75" s="850"/>
      <c r="AE75" s="850"/>
      <c r="AF75" s="851"/>
      <c r="AG75" s="852">
        <v>42716</v>
      </c>
      <c r="AH75" s="848"/>
      <c r="AI75" s="848"/>
      <c r="AJ75" s="848"/>
      <c r="AK75" s="848"/>
      <c r="AL75" s="848"/>
      <c r="AM75" s="848"/>
      <c r="AN75" s="848"/>
      <c r="AO75" s="848"/>
      <c r="AP75" s="848"/>
      <c r="AQ75" s="852">
        <v>42735</v>
      </c>
      <c r="AR75" s="848"/>
      <c r="AS75" s="848"/>
      <c r="AT75" s="848"/>
      <c r="AU75" s="848"/>
      <c r="AV75" s="848"/>
      <c r="AW75" s="848"/>
      <c r="AX75" s="848"/>
      <c r="AY75" s="848"/>
      <c r="AZ75" s="848"/>
      <c r="BA75" s="848"/>
      <c r="BB75" s="848"/>
      <c r="BC75" s="848"/>
      <c r="BD75" s="848"/>
      <c r="BE75" s="848"/>
      <c r="BF75" s="848"/>
      <c r="BG75" s="848"/>
      <c r="BH75" s="848"/>
      <c r="BI75" s="848"/>
      <c r="BJ75" s="848"/>
      <c r="BK75" s="848"/>
      <c r="BL75" s="848"/>
      <c r="BM75" s="848"/>
      <c r="BN75" s="848"/>
      <c r="BO75" s="848"/>
      <c r="BP75" s="848"/>
      <c r="BQ75" s="848"/>
      <c r="BR75" s="848"/>
      <c r="BS75" s="848"/>
      <c r="BT75" s="848"/>
      <c r="BU75" s="848"/>
      <c r="BV75" s="848"/>
      <c r="BW75" s="848"/>
      <c r="BX75" s="848"/>
      <c r="BY75" s="848"/>
      <c r="BZ75" s="848"/>
      <c r="CA75" s="848"/>
      <c r="CB75" s="848"/>
      <c r="CC75" s="848"/>
      <c r="CD75" s="848"/>
      <c r="CE75" s="848"/>
      <c r="CF75" s="848"/>
      <c r="CG75" s="848"/>
      <c r="CH75" s="848"/>
      <c r="CI75" s="848"/>
      <c r="CJ75" s="848"/>
      <c r="CK75" s="848"/>
      <c r="CL75" s="848"/>
      <c r="CM75" s="848"/>
      <c r="CN75" s="848"/>
      <c r="CO75" s="848"/>
      <c r="CP75" s="848"/>
      <c r="CQ75" s="848"/>
      <c r="CR75" s="848"/>
      <c r="CS75" s="848"/>
      <c r="CT75" s="848"/>
      <c r="CU75" s="848"/>
      <c r="CV75" s="848"/>
      <c r="CW75" s="848"/>
      <c r="CX75" s="848"/>
      <c r="CY75" s="848"/>
      <c r="CZ75" s="848"/>
      <c r="DA75" s="848"/>
      <c r="DB75" s="848"/>
      <c r="DC75" s="848"/>
      <c r="DD75" s="848"/>
    </row>
    <row r="76" spans="1:108" s="41" customFormat="1" ht="10.5">
      <c r="A76" s="876" t="s">
        <v>68</v>
      </c>
      <c r="B76" s="866"/>
      <c r="C76" s="866"/>
      <c r="D76" s="866"/>
      <c r="E76" s="866"/>
      <c r="F76" s="866"/>
      <c r="G76" s="866"/>
      <c r="H76" s="866"/>
      <c r="I76" s="866"/>
      <c r="J76" s="866"/>
      <c r="K76" s="866"/>
      <c r="L76" s="866"/>
      <c r="M76" s="866"/>
      <c r="N76" s="866"/>
      <c r="O76" s="866"/>
      <c r="P76" s="866"/>
      <c r="Q76" s="866"/>
      <c r="R76" s="866"/>
      <c r="S76" s="866"/>
      <c r="T76" s="866"/>
      <c r="U76" s="866"/>
      <c r="V76" s="866"/>
      <c r="W76" s="866"/>
      <c r="X76" s="866"/>
      <c r="Y76" s="866"/>
      <c r="Z76" s="866"/>
      <c r="AA76" s="866"/>
      <c r="AB76" s="866"/>
      <c r="AC76" s="866"/>
      <c r="AD76" s="866"/>
      <c r="AE76" s="866"/>
      <c r="AF76" s="866"/>
      <c r="AG76" s="866"/>
      <c r="AH76" s="866"/>
      <c r="AI76" s="866"/>
      <c r="AJ76" s="866"/>
      <c r="AK76" s="866"/>
      <c r="AL76" s="866"/>
      <c r="AM76" s="866"/>
      <c r="AN76" s="866"/>
      <c r="AO76" s="866"/>
      <c r="AP76" s="866"/>
      <c r="AQ76" s="866"/>
      <c r="AR76" s="866"/>
      <c r="AS76" s="866"/>
      <c r="AT76" s="866"/>
      <c r="AU76" s="866"/>
      <c r="AV76" s="866"/>
      <c r="AW76" s="866"/>
      <c r="AX76" s="866"/>
      <c r="AY76" s="866"/>
      <c r="AZ76" s="866"/>
      <c r="BA76" s="866"/>
      <c r="BB76" s="866"/>
      <c r="BC76" s="866"/>
      <c r="BD76" s="866"/>
      <c r="BE76" s="866"/>
      <c r="BF76" s="866"/>
      <c r="BG76" s="866"/>
      <c r="BH76" s="866"/>
      <c r="BI76" s="866"/>
      <c r="BJ76" s="866"/>
      <c r="BK76" s="866"/>
      <c r="BL76" s="866"/>
      <c r="BM76" s="866"/>
      <c r="BN76" s="866"/>
      <c r="BO76" s="866"/>
      <c r="BP76" s="866"/>
      <c r="BQ76" s="866"/>
      <c r="BR76" s="866"/>
      <c r="BS76" s="866"/>
      <c r="BT76" s="866"/>
      <c r="BU76" s="866"/>
      <c r="BV76" s="866"/>
      <c r="BW76" s="866"/>
      <c r="BX76" s="866"/>
      <c r="BY76" s="866"/>
      <c r="BZ76" s="866"/>
      <c r="CA76" s="866"/>
      <c r="CB76" s="866"/>
      <c r="CC76" s="866"/>
      <c r="CD76" s="866"/>
      <c r="CE76" s="866"/>
      <c r="CF76" s="866"/>
      <c r="CG76" s="866"/>
      <c r="CH76" s="866"/>
      <c r="CI76" s="866"/>
      <c r="CJ76" s="866"/>
      <c r="CK76" s="866"/>
      <c r="CL76" s="866"/>
      <c r="CM76" s="866"/>
      <c r="CN76" s="866"/>
      <c r="CO76" s="866"/>
      <c r="CP76" s="866"/>
      <c r="CQ76" s="866"/>
      <c r="CR76" s="866"/>
      <c r="CS76" s="866"/>
      <c r="CT76" s="866"/>
      <c r="CU76" s="866"/>
      <c r="CV76" s="866"/>
      <c r="CW76" s="866"/>
      <c r="CX76" s="866"/>
      <c r="CY76" s="866"/>
      <c r="CZ76" s="866"/>
      <c r="DA76" s="866"/>
      <c r="DB76" s="866"/>
      <c r="DC76" s="866"/>
      <c r="DD76" s="899"/>
    </row>
    <row r="77" spans="1:108" s="41" customFormat="1" ht="11.25">
      <c r="A77" s="896" t="s">
        <v>277</v>
      </c>
      <c r="B77" s="896"/>
      <c r="C77" s="896"/>
      <c r="D77" s="896"/>
      <c r="E77" s="896"/>
      <c r="F77" s="879" t="s">
        <v>269</v>
      </c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8" t="s">
        <v>621</v>
      </c>
      <c r="AH77" s="878"/>
      <c r="AI77" s="878"/>
      <c r="AJ77" s="878"/>
      <c r="AK77" s="878"/>
      <c r="AL77" s="878"/>
      <c r="AM77" s="878"/>
      <c r="AN77" s="878"/>
      <c r="AO77" s="878"/>
      <c r="AP77" s="878"/>
      <c r="AQ77" s="878" t="s">
        <v>395</v>
      </c>
      <c r="AR77" s="878"/>
      <c r="AS77" s="878"/>
      <c r="AT77" s="878"/>
      <c r="AU77" s="878"/>
      <c r="AV77" s="878"/>
      <c r="AW77" s="878"/>
      <c r="AX77" s="878"/>
      <c r="AY77" s="878"/>
      <c r="AZ77" s="878"/>
      <c r="BA77" s="902"/>
      <c r="BB77" s="903"/>
      <c r="BC77" s="903"/>
      <c r="BD77" s="903"/>
      <c r="BE77" s="903"/>
      <c r="BF77" s="903"/>
      <c r="BG77" s="903"/>
      <c r="BH77" s="903"/>
      <c r="BI77" s="903"/>
      <c r="BJ77" s="903"/>
      <c r="BK77" s="903"/>
      <c r="BL77" s="903"/>
      <c r="BM77" s="903"/>
      <c r="BN77" s="904"/>
      <c r="BO77" s="905"/>
      <c r="BP77" s="905"/>
      <c r="BQ77" s="905"/>
      <c r="BR77" s="905"/>
      <c r="BS77" s="905"/>
      <c r="BT77" s="905"/>
      <c r="BU77" s="905"/>
      <c r="BV77" s="905"/>
      <c r="BW77" s="905"/>
      <c r="BX77" s="905"/>
      <c r="BY77" s="905"/>
      <c r="BZ77" s="905"/>
      <c r="CA77" s="905"/>
      <c r="CB77" s="905"/>
      <c r="CC77" s="905"/>
      <c r="CD77" s="905"/>
      <c r="CE77" s="905"/>
      <c r="CF77" s="905"/>
      <c r="CG77" s="905"/>
      <c r="CH77" s="905"/>
      <c r="CI77" s="905"/>
      <c r="CJ77" s="905"/>
      <c r="CK77" s="905"/>
      <c r="CL77" s="905"/>
      <c r="CM77" s="905"/>
      <c r="CN77" s="905"/>
      <c r="CO77" s="905"/>
      <c r="CP77" s="905"/>
      <c r="CQ77" s="905"/>
      <c r="CR77" s="905"/>
      <c r="CS77" s="905"/>
      <c r="CT77" s="905"/>
      <c r="CU77" s="905"/>
      <c r="CV77" s="905"/>
      <c r="CW77" s="905"/>
      <c r="CX77" s="905"/>
      <c r="CY77" s="905"/>
      <c r="CZ77" s="905"/>
      <c r="DA77" s="905"/>
      <c r="DB77" s="905"/>
      <c r="DC77" s="905"/>
      <c r="DD77" s="906"/>
    </row>
    <row r="78" spans="1:108" s="41" customFormat="1" ht="11.25">
      <c r="A78" s="896" t="s">
        <v>278</v>
      </c>
      <c r="B78" s="896"/>
      <c r="C78" s="896"/>
      <c r="D78" s="896"/>
      <c r="E78" s="896"/>
      <c r="F78" s="879" t="s">
        <v>267</v>
      </c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8" t="s">
        <v>272</v>
      </c>
      <c r="AH78" s="878"/>
      <c r="AI78" s="878"/>
      <c r="AJ78" s="878"/>
      <c r="AK78" s="878"/>
      <c r="AL78" s="878"/>
      <c r="AM78" s="878"/>
      <c r="AN78" s="878"/>
      <c r="AO78" s="878"/>
      <c r="AP78" s="878"/>
      <c r="AQ78" s="878" t="s">
        <v>282</v>
      </c>
      <c r="AR78" s="878"/>
      <c r="AS78" s="878"/>
      <c r="AT78" s="878"/>
      <c r="AU78" s="878"/>
      <c r="AV78" s="878"/>
      <c r="AW78" s="878"/>
      <c r="AX78" s="878"/>
      <c r="AY78" s="878"/>
      <c r="AZ78" s="878"/>
      <c r="BA78" s="902"/>
      <c r="BB78" s="903"/>
      <c r="BC78" s="903"/>
      <c r="BD78" s="903"/>
      <c r="BE78" s="903"/>
      <c r="BF78" s="903"/>
      <c r="BG78" s="903"/>
      <c r="BH78" s="903"/>
      <c r="BI78" s="903"/>
      <c r="BJ78" s="903"/>
      <c r="BK78" s="903"/>
      <c r="BL78" s="903"/>
      <c r="BM78" s="903"/>
      <c r="BN78" s="904"/>
      <c r="BO78" s="905"/>
      <c r="BP78" s="905"/>
      <c r="BQ78" s="905"/>
      <c r="BR78" s="905"/>
      <c r="BS78" s="905"/>
      <c r="BT78" s="905"/>
      <c r="BU78" s="905"/>
      <c r="BV78" s="905"/>
      <c r="BW78" s="905"/>
      <c r="BX78" s="905"/>
      <c r="BY78" s="905"/>
      <c r="BZ78" s="905"/>
      <c r="CA78" s="905"/>
      <c r="CB78" s="905"/>
      <c r="CC78" s="905"/>
      <c r="CD78" s="905"/>
      <c r="CE78" s="905"/>
      <c r="CF78" s="905"/>
      <c r="CG78" s="905"/>
      <c r="CH78" s="905"/>
      <c r="CI78" s="905"/>
      <c r="CJ78" s="905"/>
      <c r="CK78" s="905"/>
      <c r="CL78" s="905"/>
      <c r="CM78" s="905"/>
      <c r="CN78" s="905"/>
      <c r="CO78" s="905"/>
      <c r="CP78" s="905"/>
      <c r="CQ78" s="905"/>
      <c r="CR78" s="905"/>
      <c r="CS78" s="905"/>
      <c r="CT78" s="905"/>
      <c r="CU78" s="905"/>
      <c r="CV78" s="905"/>
      <c r="CW78" s="905"/>
      <c r="CX78" s="905"/>
      <c r="CY78" s="905"/>
      <c r="CZ78" s="905"/>
      <c r="DA78" s="905"/>
      <c r="DB78" s="905"/>
      <c r="DC78" s="905"/>
      <c r="DD78" s="906"/>
    </row>
    <row r="79" spans="1:108" s="41" customFormat="1" ht="11.25">
      <c r="A79" s="896" t="s">
        <v>279</v>
      </c>
      <c r="B79" s="896"/>
      <c r="C79" s="896"/>
      <c r="D79" s="896"/>
      <c r="E79" s="896"/>
      <c r="F79" s="872" t="s">
        <v>397</v>
      </c>
      <c r="G79" s="873"/>
      <c r="H79" s="873"/>
      <c r="I79" s="873"/>
      <c r="J79" s="873"/>
      <c r="K79" s="873"/>
      <c r="L79" s="873"/>
      <c r="M79" s="873"/>
      <c r="N79" s="873"/>
      <c r="O79" s="873"/>
      <c r="P79" s="873"/>
      <c r="Q79" s="873"/>
      <c r="R79" s="873"/>
      <c r="S79" s="873"/>
      <c r="T79" s="873"/>
      <c r="U79" s="873"/>
      <c r="V79" s="873"/>
      <c r="W79" s="873"/>
      <c r="X79" s="873"/>
      <c r="Y79" s="873"/>
      <c r="Z79" s="873"/>
      <c r="AA79" s="873"/>
      <c r="AB79" s="873"/>
      <c r="AC79" s="873"/>
      <c r="AD79" s="873"/>
      <c r="AE79" s="873"/>
      <c r="AF79" s="875"/>
      <c r="AG79" s="878" t="s">
        <v>285</v>
      </c>
      <c r="AH79" s="878"/>
      <c r="AI79" s="878"/>
      <c r="AJ79" s="878"/>
      <c r="AK79" s="878"/>
      <c r="AL79" s="878"/>
      <c r="AM79" s="878"/>
      <c r="AN79" s="878"/>
      <c r="AO79" s="878"/>
      <c r="AP79" s="878"/>
      <c r="AQ79" s="878" t="s">
        <v>273</v>
      </c>
      <c r="AR79" s="878"/>
      <c r="AS79" s="878"/>
      <c r="AT79" s="878"/>
      <c r="AU79" s="878"/>
      <c r="AV79" s="878"/>
      <c r="AW79" s="878"/>
      <c r="AX79" s="878"/>
      <c r="AY79" s="878"/>
      <c r="AZ79" s="878"/>
      <c r="BA79" s="896"/>
      <c r="BB79" s="896"/>
      <c r="BC79" s="896"/>
      <c r="BD79" s="896"/>
      <c r="BE79" s="896"/>
      <c r="BF79" s="896"/>
      <c r="BG79" s="896"/>
      <c r="BH79" s="896"/>
      <c r="BI79" s="896"/>
      <c r="BJ79" s="896"/>
      <c r="BK79" s="896"/>
      <c r="BL79" s="896"/>
      <c r="BM79" s="896"/>
      <c r="BN79" s="896"/>
      <c r="BO79" s="897"/>
      <c r="BP79" s="897"/>
      <c r="BQ79" s="897"/>
      <c r="BR79" s="897"/>
      <c r="BS79" s="897"/>
      <c r="BT79" s="897"/>
      <c r="BU79" s="897"/>
      <c r="BV79" s="897"/>
      <c r="BW79" s="897"/>
      <c r="BX79" s="897"/>
      <c r="BY79" s="897"/>
      <c r="BZ79" s="897"/>
      <c r="CA79" s="897"/>
      <c r="CB79" s="897"/>
      <c r="CC79" s="897"/>
      <c r="CD79" s="897"/>
      <c r="CE79" s="897"/>
      <c r="CF79" s="897"/>
      <c r="CG79" s="897"/>
      <c r="CH79" s="897"/>
      <c r="CI79" s="897"/>
      <c r="CJ79" s="897"/>
      <c r="CK79" s="897"/>
      <c r="CL79" s="897"/>
      <c r="CM79" s="897"/>
      <c r="CN79" s="897"/>
      <c r="CO79" s="897"/>
      <c r="CP79" s="897"/>
      <c r="CQ79" s="897"/>
      <c r="CR79" s="897"/>
      <c r="CS79" s="897"/>
      <c r="CT79" s="897"/>
      <c r="CU79" s="897"/>
      <c r="CV79" s="897"/>
      <c r="CW79" s="897"/>
      <c r="CX79" s="897"/>
      <c r="CY79" s="897"/>
      <c r="CZ79" s="897"/>
      <c r="DA79" s="897"/>
      <c r="DB79" s="897"/>
      <c r="DC79" s="897"/>
      <c r="DD79" s="897"/>
    </row>
    <row r="80" spans="1:108" s="41" customFormat="1" ht="10.5">
      <c r="A80" s="866" t="s">
        <v>55</v>
      </c>
      <c r="B80" s="866"/>
      <c r="C80" s="866"/>
      <c r="D80" s="866"/>
      <c r="E80" s="866"/>
      <c r="F80" s="866"/>
      <c r="G80" s="866"/>
      <c r="H80" s="866"/>
      <c r="I80" s="866"/>
      <c r="J80" s="866"/>
      <c r="K80" s="866"/>
      <c r="L80" s="866"/>
      <c r="M80" s="866"/>
      <c r="N80" s="866"/>
      <c r="O80" s="866"/>
      <c r="P80" s="866"/>
      <c r="Q80" s="866"/>
      <c r="R80" s="866"/>
      <c r="S80" s="866"/>
      <c r="T80" s="866"/>
      <c r="U80" s="866"/>
      <c r="V80" s="866"/>
      <c r="W80" s="866"/>
      <c r="X80" s="866"/>
      <c r="Y80" s="866"/>
      <c r="Z80" s="866"/>
      <c r="AA80" s="866"/>
      <c r="AB80" s="866"/>
      <c r="AC80" s="866"/>
      <c r="AD80" s="866"/>
      <c r="AE80" s="866"/>
      <c r="AF80" s="866"/>
      <c r="AG80" s="866"/>
      <c r="AH80" s="866"/>
      <c r="AI80" s="866"/>
      <c r="AJ80" s="866"/>
      <c r="AK80" s="866"/>
      <c r="AL80" s="866"/>
      <c r="AM80" s="866"/>
      <c r="AN80" s="866"/>
      <c r="AO80" s="866"/>
      <c r="AP80" s="866"/>
      <c r="AQ80" s="866"/>
      <c r="AR80" s="866"/>
      <c r="AS80" s="866"/>
      <c r="AT80" s="866"/>
      <c r="AU80" s="866"/>
      <c r="AV80" s="866"/>
      <c r="AW80" s="866"/>
      <c r="AX80" s="866"/>
      <c r="AY80" s="866"/>
      <c r="AZ80" s="866"/>
      <c r="BA80" s="866"/>
      <c r="BB80" s="866"/>
      <c r="BC80" s="866"/>
      <c r="BD80" s="866"/>
      <c r="BE80" s="866"/>
      <c r="BF80" s="866"/>
      <c r="BG80" s="866"/>
      <c r="BH80" s="866"/>
      <c r="BI80" s="866"/>
      <c r="BJ80" s="866"/>
      <c r="BK80" s="866"/>
      <c r="BL80" s="866"/>
      <c r="BM80" s="866"/>
      <c r="BN80" s="866"/>
      <c r="BO80" s="866"/>
      <c r="BP80" s="866"/>
      <c r="BQ80" s="866"/>
      <c r="BR80" s="866"/>
      <c r="BS80" s="866"/>
      <c r="BT80" s="866"/>
      <c r="BU80" s="866"/>
      <c r="BV80" s="866"/>
      <c r="BW80" s="866"/>
      <c r="BX80" s="866"/>
      <c r="BY80" s="866"/>
      <c r="BZ80" s="866"/>
      <c r="CA80" s="866"/>
      <c r="CB80" s="866"/>
      <c r="CC80" s="866"/>
      <c r="CD80" s="866"/>
      <c r="CE80" s="866"/>
      <c r="CF80" s="866"/>
      <c r="CG80" s="866"/>
      <c r="CH80" s="866"/>
      <c r="CI80" s="866"/>
      <c r="CJ80" s="866"/>
      <c r="CK80" s="866"/>
      <c r="CL80" s="866"/>
      <c r="CM80" s="866"/>
      <c r="CN80" s="866"/>
      <c r="CO80" s="866"/>
      <c r="CP80" s="866"/>
      <c r="CQ80" s="866"/>
      <c r="CR80" s="866"/>
      <c r="CS80" s="866"/>
      <c r="CT80" s="866"/>
      <c r="CU80" s="866"/>
      <c r="CV80" s="866"/>
      <c r="CW80" s="866"/>
      <c r="CX80" s="866"/>
      <c r="CY80" s="866"/>
      <c r="CZ80" s="866"/>
      <c r="DA80" s="866"/>
      <c r="DB80" s="866"/>
      <c r="DC80" s="866"/>
      <c r="DD80" s="866"/>
    </row>
    <row r="81" spans="1:108" s="41" customFormat="1" ht="11.25">
      <c r="A81" s="866" t="s">
        <v>93</v>
      </c>
      <c r="B81" s="866"/>
      <c r="C81" s="866"/>
      <c r="D81" s="866"/>
      <c r="E81" s="866"/>
      <c r="F81" s="872" t="s">
        <v>716</v>
      </c>
      <c r="G81" s="873"/>
      <c r="H81" s="873"/>
      <c r="I81" s="873"/>
      <c r="J81" s="873"/>
      <c r="K81" s="873"/>
      <c r="L81" s="873"/>
      <c r="M81" s="873"/>
      <c r="N81" s="873"/>
      <c r="O81" s="873"/>
      <c r="P81" s="873"/>
      <c r="Q81" s="873"/>
      <c r="R81" s="873"/>
      <c r="S81" s="873"/>
      <c r="T81" s="873"/>
      <c r="U81" s="873"/>
      <c r="V81" s="873"/>
      <c r="W81" s="873"/>
      <c r="X81" s="873"/>
      <c r="Y81" s="873"/>
      <c r="Z81" s="873"/>
      <c r="AA81" s="873"/>
      <c r="AB81" s="873"/>
      <c r="AC81" s="873"/>
      <c r="AD81" s="873"/>
      <c r="AE81" s="873"/>
      <c r="AF81" s="875"/>
      <c r="AG81" s="877" t="s">
        <v>44</v>
      </c>
      <c r="AH81" s="877"/>
      <c r="AI81" s="877"/>
      <c r="AJ81" s="877"/>
      <c r="AK81" s="877"/>
      <c r="AL81" s="877"/>
      <c r="AM81" s="877"/>
      <c r="AN81" s="877"/>
      <c r="AO81" s="877"/>
      <c r="AP81" s="877"/>
      <c r="AQ81" s="878" t="s">
        <v>45</v>
      </c>
      <c r="AR81" s="878"/>
      <c r="AS81" s="878"/>
      <c r="AT81" s="878"/>
      <c r="AU81" s="878"/>
      <c r="AV81" s="878"/>
      <c r="AW81" s="878"/>
      <c r="AX81" s="878"/>
      <c r="AY81" s="878"/>
      <c r="AZ81" s="878"/>
      <c r="BA81" s="896"/>
      <c r="BB81" s="896"/>
      <c r="BC81" s="896"/>
      <c r="BD81" s="896"/>
      <c r="BE81" s="896"/>
      <c r="BF81" s="896"/>
      <c r="BG81" s="896"/>
      <c r="BH81" s="896"/>
      <c r="BI81" s="896"/>
      <c r="BJ81" s="896"/>
      <c r="BK81" s="896"/>
      <c r="BL81" s="896"/>
      <c r="BM81" s="896"/>
      <c r="BN81" s="896"/>
      <c r="BO81" s="897"/>
      <c r="BP81" s="897"/>
      <c r="BQ81" s="897"/>
      <c r="BR81" s="897"/>
      <c r="BS81" s="897"/>
      <c r="BT81" s="897"/>
      <c r="BU81" s="897"/>
      <c r="BV81" s="897"/>
      <c r="BW81" s="897"/>
      <c r="BX81" s="897"/>
      <c r="BY81" s="897"/>
      <c r="BZ81" s="897"/>
      <c r="CA81" s="897"/>
      <c r="CB81" s="897"/>
      <c r="CC81" s="897"/>
      <c r="CD81" s="897"/>
      <c r="CE81" s="897"/>
      <c r="CF81" s="897"/>
      <c r="CG81" s="897"/>
      <c r="CH81" s="897"/>
      <c r="CI81" s="897"/>
      <c r="CJ81" s="897"/>
      <c r="CK81" s="897"/>
      <c r="CL81" s="897"/>
      <c r="CM81" s="897"/>
      <c r="CN81" s="897"/>
      <c r="CO81" s="897"/>
      <c r="CP81" s="897"/>
      <c r="CQ81" s="897"/>
      <c r="CR81" s="897"/>
      <c r="CS81" s="897"/>
      <c r="CT81" s="897"/>
      <c r="CU81" s="897"/>
      <c r="CV81" s="897"/>
      <c r="CW81" s="897"/>
      <c r="CX81" s="897"/>
      <c r="CY81" s="897"/>
      <c r="CZ81" s="897"/>
      <c r="DA81" s="897"/>
      <c r="DB81" s="897"/>
      <c r="DC81" s="897"/>
      <c r="DD81" s="897"/>
    </row>
    <row r="82" spans="1:108" s="41" customFormat="1" ht="11.25">
      <c r="A82" s="898" t="s">
        <v>100</v>
      </c>
      <c r="B82" s="866"/>
      <c r="C82" s="866"/>
      <c r="D82" s="866"/>
      <c r="E82" s="866"/>
      <c r="F82" s="872" t="s">
        <v>717</v>
      </c>
      <c r="G82" s="873"/>
      <c r="H82" s="873"/>
      <c r="I82" s="873"/>
      <c r="J82" s="873"/>
      <c r="K82" s="873"/>
      <c r="L82" s="873"/>
      <c r="M82" s="873"/>
      <c r="N82" s="873"/>
      <c r="O82" s="873"/>
      <c r="P82" s="873"/>
      <c r="Q82" s="873"/>
      <c r="R82" s="873"/>
      <c r="S82" s="873"/>
      <c r="T82" s="873"/>
      <c r="U82" s="873"/>
      <c r="V82" s="873"/>
      <c r="W82" s="873"/>
      <c r="X82" s="873"/>
      <c r="Y82" s="873"/>
      <c r="Z82" s="873"/>
      <c r="AA82" s="873"/>
      <c r="AB82" s="873"/>
      <c r="AC82" s="873"/>
      <c r="AD82" s="873"/>
      <c r="AE82" s="873"/>
      <c r="AF82" s="875"/>
      <c r="AG82" s="877" t="s">
        <v>44</v>
      </c>
      <c r="AH82" s="877"/>
      <c r="AI82" s="877"/>
      <c r="AJ82" s="877"/>
      <c r="AK82" s="877"/>
      <c r="AL82" s="877"/>
      <c r="AM82" s="877"/>
      <c r="AN82" s="877"/>
      <c r="AO82" s="877"/>
      <c r="AP82" s="877"/>
      <c r="AQ82" s="878" t="s">
        <v>45</v>
      </c>
      <c r="AR82" s="878"/>
      <c r="AS82" s="878"/>
      <c r="AT82" s="878"/>
      <c r="AU82" s="878"/>
      <c r="AV82" s="878"/>
      <c r="AW82" s="878"/>
      <c r="AX82" s="878"/>
      <c r="AY82" s="878"/>
      <c r="AZ82" s="878"/>
      <c r="BA82" s="896"/>
      <c r="BB82" s="896"/>
      <c r="BC82" s="896"/>
      <c r="BD82" s="896"/>
      <c r="BE82" s="896"/>
      <c r="BF82" s="896"/>
      <c r="BG82" s="896"/>
      <c r="BH82" s="896"/>
      <c r="BI82" s="896"/>
      <c r="BJ82" s="896"/>
      <c r="BK82" s="896"/>
      <c r="BL82" s="896"/>
      <c r="BM82" s="896"/>
      <c r="BN82" s="896"/>
      <c r="BO82" s="897"/>
      <c r="BP82" s="897"/>
      <c r="BQ82" s="897"/>
      <c r="BR82" s="897"/>
      <c r="BS82" s="897"/>
      <c r="BT82" s="897"/>
      <c r="BU82" s="897"/>
      <c r="BV82" s="897"/>
      <c r="BW82" s="897"/>
      <c r="BX82" s="897"/>
      <c r="BY82" s="897"/>
      <c r="BZ82" s="897"/>
      <c r="CA82" s="897"/>
      <c r="CB82" s="897"/>
      <c r="CC82" s="897"/>
      <c r="CD82" s="897"/>
      <c r="CE82" s="897"/>
      <c r="CF82" s="897"/>
      <c r="CG82" s="897"/>
      <c r="CH82" s="897"/>
      <c r="CI82" s="897"/>
      <c r="CJ82" s="897"/>
      <c r="CK82" s="897"/>
      <c r="CL82" s="897"/>
      <c r="CM82" s="897"/>
      <c r="CN82" s="897"/>
      <c r="CO82" s="897"/>
      <c r="CP82" s="897"/>
      <c r="CQ82" s="897"/>
      <c r="CR82" s="897"/>
      <c r="CS82" s="897"/>
      <c r="CT82" s="897"/>
      <c r="CU82" s="897"/>
      <c r="CV82" s="897"/>
      <c r="CW82" s="897"/>
      <c r="CX82" s="897"/>
      <c r="CY82" s="897"/>
      <c r="CZ82" s="897"/>
      <c r="DA82" s="897"/>
      <c r="DB82" s="897"/>
      <c r="DC82" s="897"/>
      <c r="DD82" s="897"/>
    </row>
    <row r="83" spans="1:108" s="41" customFormat="1" ht="11.25">
      <c r="A83" s="866" t="s">
        <v>104</v>
      </c>
      <c r="B83" s="866"/>
      <c r="C83" s="866"/>
      <c r="D83" s="866"/>
      <c r="E83" s="866"/>
      <c r="F83" s="879" t="s">
        <v>718</v>
      </c>
      <c r="G83" s="879"/>
      <c r="H83" s="879"/>
      <c r="I83" s="879"/>
      <c r="J83" s="879"/>
      <c r="K83" s="879"/>
      <c r="L83" s="879"/>
      <c r="M83" s="879"/>
      <c r="N83" s="879"/>
      <c r="O83" s="879"/>
      <c r="P83" s="879"/>
      <c r="Q83" s="879"/>
      <c r="R83" s="879"/>
      <c r="S83" s="879"/>
      <c r="T83" s="879"/>
      <c r="U83" s="879"/>
      <c r="V83" s="879"/>
      <c r="W83" s="879"/>
      <c r="X83" s="879"/>
      <c r="Y83" s="879"/>
      <c r="Z83" s="879"/>
      <c r="AA83" s="879"/>
      <c r="AB83" s="879"/>
      <c r="AC83" s="879"/>
      <c r="AD83" s="879"/>
      <c r="AE83" s="879"/>
      <c r="AF83" s="879"/>
      <c r="AG83" s="877" t="s">
        <v>44</v>
      </c>
      <c r="AH83" s="877"/>
      <c r="AI83" s="877"/>
      <c r="AJ83" s="877"/>
      <c r="AK83" s="877"/>
      <c r="AL83" s="877"/>
      <c r="AM83" s="877"/>
      <c r="AN83" s="877"/>
      <c r="AO83" s="877"/>
      <c r="AP83" s="877"/>
      <c r="AQ83" s="878" t="s">
        <v>45</v>
      </c>
      <c r="AR83" s="878"/>
      <c r="AS83" s="878"/>
      <c r="AT83" s="878"/>
      <c r="AU83" s="878"/>
      <c r="AV83" s="878"/>
      <c r="AW83" s="878"/>
      <c r="AX83" s="878"/>
      <c r="AY83" s="878"/>
      <c r="AZ83" s="878"/>
      <c r="BA83" s="896"/>
      <c r="BB83" s="896"/>
      <c r="BC83" s="896"/>
      <c r="BD83" s="896"/>
      <c r="BE83" s="896"/>
      <c r="BF83" s="896"/>
      <c r="BG83" s="896"/>
      <c r="BH83" s="896"/>
      <c r="BI83" s="896"/>
      <c r="BJ83" s="896"/>
      <c r="BK83" s="896"/>
      <c r="BL83" s="896"/>
      <c r="BM83" s="896"/>
      <c r="BN83" s="896"/>
      <c r="BO83" s="897"/>
      <c r="BP83" s="897"/>
      <c r="BQ83" s="897"/>
      <c r="BR83" s="897"/>
      <c r="BS83" s="897"/>
      <c r="BT83" s="897"/>
      <c r="BU83" s="897"/>
      <c r="BV83" s="897"/>
      <c r="BW83" s="897"/>
      <c r="BX83" s="897"/>
      <c r="BY83" s="897"/>
      <c r="BZ83" s="897"/>
      <c r="CA83" s="897"/>
      <c r="CB83" s="897"/>
      <c r="CC83" s="897"/>
      <c r="CD83" s="897"/>
      <c r="CE83" s="897"/>
      <c r="CF83" s="897"/>
      <c r="CG83" s="897"/>
      <c r="CH83" s="897"/>
      <c r="CI83" s="897"/>
      <c r="CJ83" s="897"/>
      <c r="CK83" s="897"/>
      <c r="CL83" s="897"/>
      <c r="CM83" s="897"/>
      <c r="CN83" s="897"/>
      <c r="CO83" s="897"/>
      <c r="CP83" s="897"/>
      <c r="CQ83" s="897"/>
      <c r="CR83" s="897"/>
      <c r="CS83" s="897"/>
      <c r="CT83" s="897"/>
      <c r="CU83" s="897"/>
      <c r="CV83" s="897"/>
      <c r="CW83" s="897"/>
      <c r="CX83" s="897"/>
      <c r="CY83" s="897"/>
      <c r="CZ83" s="897"/>
      <c r="DA83" s="897"/>
      <c r="DB83" s="897"/>
      <c r="DC83" s="897"/>
      <c r="DD83" s="897"/>
    </row>
    <row r="84" spans="1:108" s="41" customFormat="1" ht="11.25">
      <c r="A84" s="866" t="s">
        <v>105</v>
      </c>
      <c r="B84" s="866"/>
      <c r="C84" s="866"/>
      <c r="D84" s="866"/>
      <c r="E84" s="866"/>
      <c r="F84" s="879" t="s">
        <v>9</v>
      </c>
      <c r="G84" s="879"/>
      <c r="H84" s="879"/>
      <c r="I84" s="879"/>
      <c r="J84" s="879"/>
      <c r="K84" s="879"/>
      <c r="L84" s="879"/>
      <c r="M84" s="879"/>
      <c r="N84" s="879"/>
      <c r="O84" s="879"/>
      <c r="P84" s="879"/>
      <c r="Q84" s="879"/>
      <c r="R84" s="879"/>
      <c r="S84" s="879"/>
      <c r="T84" s="879"/>
      <c r="U84" s="879"/>
      <c r="V84" s="879"/>
      <c r="W84" s="879"/>
      <c r="X84" s="879"/>
      <c r="Y84" s="879"/>
      <c r="Z84" s="879"/>
      <c r="AA84" s="879"/>
      <c r="AB84" s="879"/>
      <c r="AC84" s="879"/>
      <c r="AD84" s="879"/>
      <c r="AE84" s="879"/>
      <c r="AF84" s="879"/>
      <c r="AG84" s="877" t="s">
        <v>44</v>
      </c>
      <c r="AH84" s="877"/>
      <c r="AI84" s="877"/>
      <c r="AJ84" s="877"/>
      <c r="AK84" s="877"/>
      <c r="AL84" s="877"/>
      <c r="AM84" s="877"/>
      <c r="AN84" s="877"/>
      <c r="AO84" s="877"/>
      <c r="AP84" s="877"/>
      <c r="AQ84" s="878" t="s">
        <v>45</v>
      </c>
      <c r="AR84" s="878"/>
      <c r="AS84" s="878"/>
      <c r="AT84" s="878"/>
      <c r="AU84" s="878"/>
      <c r="AV84" s="878"/>
      <c r="AW84" s="878"/>
      <c r="AX84" s="878"/>
      <c r="AY84" s="878"/>
      <c r="AZ84" s="878"/>
      <c r="BA84" s="896"/>
      <c r="BB84" s="896"/>
      <c r="BC84" s="896"/>
      <c r="BD84" s="896"/>
      <c r="BE84" s="896"/>
      <c r="BF84" s="896"/>
      <c r="BG84" s="896"/>
      <c r="BH84" s="896"/>
      <c r="BI84" s="896"/>
      <c r="BJ84" s="896"/>
      <c r="BK84" s="896"/>
      <c r="BL84" s="896"/>
      <c r="BM84" s="896"/>
      <c r="BN84" s="896"/>
      <c r="BO84" s="897"/>
      <c r="BP84" s="897"/>
      <c r="BQ84" s="897"/>
      <c r="BR84" s="897"/>
      <c r="BS84" s="897"/>
      <c r="BT84" s="897"/>
      <c r="BU84" s="897"/>
      <c r="BV84" s="897"/>
      <c r="BW84" s="897"/>
      <c r="BX84" s="897"/>
      <c r="BY84" s="897"/>
      <c r="BZ84" s="897"/>
      <c r="CA84" s="897"/>
      <c r="CB84" s="897"/>
      <c r="CC84" s="897"/>
      <c r="CD84" s="897"/>
      <c r="CE84" s="897"/>
      <c r="CF84" s="897"/>
      <c r="CG84" s="897"/>
      <c r="CH84" s="897"/>
      <c r="CI84" s="897"/>
      <c r="CJ84" s="897"/>
      <c r="CK84" s="897"/>
      <c r="CL84" s="897"/>
      <c r="CM84" s="897"/>
      <c r="CN84" s="897"/>
      <c r="CO84" s="897"/>
      <c r="CP84" s="897"/>
      <c r="CQ84" s="897"/>
      <c r="CR84" s="897"/>
      <c r="CS84" s="897"/>
      <c r="CT84" s="897"/>
      <c r="CU84" s="897"/>
      <c r="CV84" s="897"/>
      <c r="CW84" s="897"/>
      <c r="CX84" s="897"/>
      <c r="CY84" s="897"/>
      <c r="CZ84" s="897"/>
      <c r="DA84" s="897"/>
      <c r="DB84" s="897"/>
      <c r="DC84" s="897"/>
      <c r="DD84" s="897"/>
    </row>
    <row r="85" spans="1:108" s="41" customFormat="1" ht="11.25">
      <c r="A85" s="866" t="s">
        <v>106</v>
      </c>
      <c r="B85" s="866"/>
      <c r="C85" s="866"/>
      <c r="D85" s="866"/>
      <c r="E85" s="866"/>
      <c r="F85" s="880" t="s">
        <v>46</v>
      </c>
      <c r="G85" s="880"/>
      <c r="H85" s="880"/>
      <c r="I85" s="880"/>
      <c r="J85" s="880"/>
      <c r="K85" s="880"/>
      <c r="L85" s="880"/>
      <c r="M85" s="880"/>
      <c r="N85" s="880"/>
      <c r="O85" s="880"/>
      <c r="P85" s="880"/>
      <c r="Q85" s="880"/>
      <c r="R85" s="880"/>
      <c r="S85" s="880"/>
      <c r="T85" s="880"/>
      <c r="U85" s="880"/>
      <c r="V85" s="880"/>
      <c r="W85" s="880"/>
      <c r="X85" s="880"/>
      <c r="Y85" s="880"/>
      <c r="Z85" s="880"/>
      <c r="AA85" s="880"/>
      <c r="AB85" s="880"/>
      <c r="AC85" s="880"/>
      <c r="AD85" s="880"/>
      <c r="AE85" s="880"/>
      <c r="AF85" s="880"/>
      <c r="AG85" s="877" t="s">
        <v>44</v>
      </c>
      <c r="AH85" s="877"/>
      <c r="AI85" s="877"/>
      <c r="AJ85" s="877"/>
      <c r="AK85" s="877"/>
      <c r="AL85" s="877"/>
      <c r="AM85" s="877"/>
      <c r="AN85" s="877"/>
      <c r="AO85" s="877"/>
      <c r="AP85" s="877"/>
      <c r="AQ85" s="878" t="s">
        <v>45</v>
      </c>
      <c r="AR85" s="878"/>
      <c r="AS85" s="878"/>
      <c r="AT85" s="878"/>
      <c r="AU85" s="878"/>
      <c r="AV85" s="878"/>
      <c r="AW85" s="878"/>
      <c r="AX85" s="878"/>
      <c r="AY85" s="878"/>
      <c r="AZ85" s="878"/>
      <c r="BA85" s="896"/>
      <c r="BB85" s="896"/>
      <c r="BC85" s="896"/>
      <c r="BD85" s="896"/>
      <c r="BE85" s="896"/>
      <c r="BF85" s="896"/>
      <c r="BG85" s="896"/>
      <c r="BH85" s="896"/>
      <c r="BI85" s="896"/>
      <c r="BJ85" s="896"/>
      <c r="BK85" s="896"/>
      <c r="BL85" s="896"/>
      <c r="BM85" s="896"/>
      <c r="BN85" s="896"/>
      <c r="BO85" s="897"/>
      <c r="BP85" s="897"/>
      <c r="BQ85" s="897"/>
      <c r="BR85" s="897"/>
      <c r="BS85" s="897"/>
      <c r="BT85" s="897"/>
      <c r="BU85" s="897"/>
      <c r="BV85" s="897"/>
      <c r="BW85" s="897"/>
      <c r="BX85" s="897"/>
      <c r="BY85" s="897"/>
      <c r="BZ85" s="897"/>
      <c r="CA85" s="897"/>
      <c r="CB85" s="897"/>
      <c r="CC85" s="897"/>
      <c r="CD85" s="897"/>
      <c r="CE85" s="897"/>
      <c r="CF85" s="897"/>
      <c r="CG85" s="897"/>
      <c r="CH85" s="897"/>
      <c r="CI85" s="897"/>
      <c r="CJ85" s="897"/>
      <c r="CK85" s="897"/>
      <c r="CL85" s="897"/>
      <c r="CM85" s="897"/>
      <c r="CN85" s="897"/>
      <c r="CO85" s="897"/>
      <c r="CP85" s="897"/>
      <c r="CQ85" s="897"/>
      <c r="CR85" s="897"/>
      <c r="CS85" s="897"/>
      <c r="CT85" s="897"/>
      <c r="CU85" s="897"/>
      <c r="CV85" s="897"/>
      <c r="CW85" s="897"/>
      <c r="CX85" s="897"/>
      <c r="CY85" s="897"/>
      <c r="CZ85" s="897"/>
      <c r="DA85" s="897"/>
      <c r="DB85" s="897"/>
      <c r="DC85" s="897"/>
      <c r="DD85" s="897"/>
    </row>
    <row r="86" spans="1:108" s="41" customFormat="1" ht="11.25">
      <c r="A86" s="866" t="s">
        <v>720</v>
      </c>
      <c r="B86" s="866"/>
      <c r="C86" s="866"/>
      <c r="D86" s="866"/>
      <c r="E86" s="866"/>
      <c r="F86" s="880" t="s">
        <v>722</v>
      </c>
      <c r="G86" s="880"/>
      <c r="H86" s="880"/>
      <c r="I86" s="880"/>
      <c r="J86" s="880"/>
      <c r="K86" s="880"/>
      <c r="L86" s="880"/>
      <c r="M86" s="880"/>
      <c r="N86" s="880"/>
      <c r="O86" s="880"/>
      <c r="P86" s="880"/>
      <c r="Q86" s="880"/>
      <c r="R86" s="880"/>
      <c r="S86" s="880"/>
      <c r="T86" s="880"/>
      <c r="U86" s="880"/>
      <c r="V86" s="880"/>
      <c r="W86" s="880"/>
      <c r="X86" s="880"/>
      <c r="Y86" s="880"/>
      <c r="Z86" s="880"/>
      <c r="AA86" s="880"/>
      <c r="AB86" s="880"/>
      <c r="AC86" s="880"/>
      <c r="AD86" s="880"/>
      <c r="AE86" s="880"/>
      <c r="AF86" s="880"/>
      <c r="AG86" s="877" t="s">
        <v>44</v>
      </c>
      <c r="AH86" s="877"/>
      <c r="AI86" s="877"/>
      <c r="AJ86" s="877"/>
      <c r="AK86" s="877"/>
      <c r="AL86" s="877"/>
      <c r="AM86" s="877"/>
      <c r="AN86" s="877"/>
      <c r="AO86" s="877"/>
      <c r="AP86" s="877"/>
      <c r="AQ86" s="878" t="s">
        <v>45</v>
      </c>
      <c r="AR86" s="878"/>
      <c r="AS86" s="878"/>
      <c r="AT86" s="878"/>
      <c r="AU86" s="878"/>
      <c r="AV86" s="878"/>
      <c r="AW86" s="878"/>
      <c r="AX86" s="878"/>
      <c r="AY86" s="878"/>
      <c r="AZ86" s="878"/>
      <c r="BA86" s="896"/>
      <c r="BB86" s="896"/>
      <c r="BC86" s="896"/>
      <c r="BD86" s="896"/>
      <c r="BE86" s="896"/>
      <c r="BF86" s="896"/>
      <c r="BG86" s="896"/>
      <c r="BH86" s="896"/>
      <c r="BI86" s="896"/>
      <c r="BJ86" s="896"/>
      <c r="BK86" s="896"/>
      <c r="BL86" s="896"/>
      <c r="BM86" s="896"/>
      <c r="BN86" s="896"/>
      <c r="BO86" s="897"/>
      <c r="BP86" s="897"/>
      <c r="BQ86" s="897"/>
      <c r="BR86" s="897"/>
      <c r="BS86" s="897"/>
      <c r="BT86" s="897"/>
      <c r="BU86" s="897"/>
      <c r="BV86" s="897"/>
      <c r="BW86" s="897"/>
      <c r="BX86" s="897"/>
      <c r="BY86" s="897"/>
      <c r="BZ86" s="897"/>
      <c r="CA86" s="897"/>
      <c r="CB86" s="897"/>
      <c r="CC86" s="897"/>
      <c r="CD86" s="897"/>
      <c r="CE86" s="897"/>
      <c r="CF86" s="897"/>
      <c r="CG86" s="897"/>
      <c r="CH86" s="897"/>
      <c r="CI86" s="897"/>
      <c r="CJ86" s="897"/>
      <c r="CK86" s="897"/>
      <c r="CL86" s="897"/>
      <c r="CM86" s="897"/>
      <c r="CN86" s="897"/>
      <c r="CO86" s="897"/>
      <c r="CP86" s="897"/>
      <c r="CQ86" s="897"/>
      <c r="CR86" s="897"/>
      <c r="CS86" s="897"/>
      <c r="CT86" s="897"/>
      <c r="CU86" s="897"/>
      <c r="CV86" s="897"/>
      <c r="CW86" s="897"/>
      <c r="CX86" s="897"/>
      <c r="CY86" s="897"/>
      <c r="CZ86" s="897"/>
      <c r="DA86" s="897"/>
      <c r="DB86" s="897"/>
      <c r="DC86" s="897"/>
      <c r="DD86" s="897"/>
    </row>
    <row r="87" spans="1:108" s="41" customFormat="1" ht="10.5">
      <c r="A87" s="876">
        <v>2</v>
      </c>
      <c r="B87" s="866"/>
      <c r="C87" s="866"/>
      <c r="D87" s="866"/>
      <c r="E87" s="866"/>
      <c r="F87" s="863" t="s">
        <v>723</v>
      </c>
      <c r="G87" s="863"/>
      <c r="H87" s="863"/>
      <c r="I87" s="863"/>
      <c r="J87" s="863"/>
      <c r="K87" s="863"/>
      <c r="L87" s="863"/>
      <c r="M87" s="863"/>
      <c r="N87" s="863"/>
      <c r="O87" s="863"/>
      <c r="P87" s="863"/>
      <c r="Q87" s="863"/>
      <c r="R87" s="863"/>
      <c r="S87" s="863"/>
      <c r="T87" s="863"/>
      <c r="U87" s="863"/>
      <c r="V87" s="863"/>
      <c r="W87" s="863"/>
      <c r="X87" s="863"/>
      <c r="Y87" s="863"/>
      <c r="Z87" s="863"/>
      <c r="AA87" s="863"/>
      <c r="AB87" s="863"/>
      <c r="AC87" s="863"/>
      <c r="AD87" s="863"/>
      <c r="AE87" s="863"/>
      <c r="AF87" s="863"/>
      <c r="AG87" s="863"/>
      <c r="AH87" s="863"/>
      <c r="AI87" s="863"/>
      <c r="AJ87" s="863"/>
      <c r="AK87" s="863"/>
      <c r="AL87" s="863"/>
      <c r="AM87" s="863"/>
      <c r="AN87" s="863"/>
      <c r="AO87" s="863"/>
      <c r="AP87" s="863"/>
      <c r="AQ87" s="863"/>
      <c r="AR87" s="863"/>
      <c r="AS87" s="863"/>
      <c r="AT87" s="863"/>
      <c r="AU87" s="863"/>
      <c r="AV87" s="863"/>
      <c r="AW87" s="863"/>
      <c r="AX87" s="863"/>
      <c r="AY87" s="863"/>
      <c r="AZ87" s="863"/>
      <c r="BA87" s="863"/>
      <c r="BB87" s="863"/>
      <c r="BC87" s="863"/>
      <c r="BD87" s="863"/>
      <c r="BE87" s="863"/>
      <c r="BF87" s="863"/>
      <c r="BG87" s="863"/>
      <c r="BH87" s="863"/>
      <c r="BI87" s="863"/>
      <c r="BJ87" s="863"/>
      <c r="BK87" s="863"/>
      <c r="BL87" s="863"/>
      <c r="BM87" s="863"/>
      <c r="BN87" s="863"/>
      <c r="BO87" s="863"/>
      <c r="BP87" s="863"/>
      <c r="BQ87" s="863"/>
      <c r="BR87" s="863"/>
      <c r="BS87" s="863"/>
      <c r="BT87" s="863"/>
      <c r="BU87" s="863"/>
      <c r="BV87" s="863"/>
      <c r="BW87" s="863"/>
      <c r="BX87" s="863"/>
      <c r="BY87" s="863"/>
      <c r="BZ87" s="863"/>
      <c r="CA87" s="863"/>
      <c r="CB87" s="863"/>
      <c r="CC87" s="863"/>
      <c r="CD87" s="863"/>
      <c r="CE87" s="863"/>
      <c r="CF87" s="863"/>
      <c r="CG87" s="863"/>
      <c r="CH87" s="863"/>
      <c r="CI87" s="863"/>
      <c r="CJ87" s="863"/>
      <c r="CK87" s="863"/>
      <c r="CL87" s="863"/>
      <c r="CM87" s="863"/>
      <c r="CN87" s="863"/>
      <c r="CO87" s="863"/>
      <c r="CP87" s="863"/>
      <c r="CQ87" s="863"/>
      <c r="CR87" s="863"/>
      <c r="CS87" s="863"/>
      <c r="CT87" s="863"/>
      <c r="CU87" s="863"/>
      <c r="CV87" s="863"/>
      <c r="CW87" s="863"/>
      <c r="CX87" s="863"/>
      <c r="CY87" s="863"/>
      <c r="CZ87" s="863"/>
      <c r="DA87" s="863"/>
      <c r="DB87" s="863"/>
      <c r="DC87" s="863"/>
      <c r="DD87" s="864"/>
    </row>
    <row r="88" spans="1:108" s="41" customFormat="1" ht="11.25">
      <c r="A88" s="871" t="s">
        <v>108</v>
      </c>
      <c r="B88" s="871"/>
      <c r="C88" s="871"/>
      <c r="D88" s="871"/>
      <c r="E88" s="871"/>
      <c r="F88" s="868" t="s">
        <v>283</v>
      </c>
      <c r="G88" s="869"/>
      <c r="H88" s="869"/>
      <c r="I88" s="869"/>
      <c r="J88" s="869"/>
      <c r="K88" s="869"/>
      <c r="L88" s="869"/>
      <c r="M88" s="869"/>
      <c r="N88" s="869"/>
      <c r="O88" s="869"/>
      <c r="P88" s="869"/>
      <c r="Q88" s="869"/>
      <c r="R88" s="869"/>
      <c r="S88" s="869"/>
      <c r="T88" s="869"/>
      <c r="U88" s="869"/>
      <c r="V88" s="869"/>
      <c r="W88" s="869"/>
      <c r="X88" s="869"/>
      <c r="Y88" s="869"/>
      <c r="Z88" s="869"/>
      <c r="AA88" s="869"/>
      <c r="AB88" s="869"/>
      <c r="AC88" s="869"/>
      <c r="AD88" s="869"/>
      <c r="AE88" s="869"/>
      <c r="AF88" s="870"/>
      <c r="AG88" s="877" t="s">
        <v>44</v>
      </c>
      <c r="AH88" s="877"/>
      <c r="AI88" s="877"/>
      <c r="AJ88" s="877"/>
      <c r="AK88" s="877"/>
      <c r="AL88" s="877"/>
      <c r="AM88" s="877"/>
      <c r="AN88" s="877"/>
      <c r="AO88" s="877"/>
      <c r="AP88" s="877"/>
      <c r="AQ88" s="878" t="s">
        <v>45</v>
      </c>
      <c r="AR88" s="878"/>
      <c r="AS88" s="878"/>
      <c r="AT88" s="878"/>
      <c r="AU88" s="878"/>
      <c r="AV88" s="878"/>
      <c r="AW88" s="878"/>
      <c r="AX88" s="878"/>
      <c r="AY88" s="878"/>
      <c r="AZ88" s="878"/>
      <c r="BA88" s="871"/>
      <c r="BB88" s="871"/>
      <c r="BC88" s="871"/>
      <c r="BD88" s="871"/>
      <c r="BE88" s="871"/>
      <c r="BF88" s="871"/>
      <c r="BG88" s="871"/>
      <c r="BH88" s="871"/>
      <c r="BI88" s="871"/>
      <c r="BJ88" s="871"/>
      <c r="BK88" s="871"/>
      <c r="BL88" s="871"/>
      <c r="BM88" s="871"/>
      <c r="BN88" s="871"/>
      <c r="BO88" s="872"/>
      <c r="BP88" s="873"/>
      <c r="BQ88" s="873"/>
      <c r="BR88" s="873"/>
      <c r="BS88" s="873"/>
      <c r="BT88" s="873"/>
      <c r="BU88" s="873"/>
      <c r="BV88" s="873"/>
      <c r="BW88" s="873"/>
      <c r="BX88" s="873"/>
      <c r="BY88" s="873"/>
      <c r="BZ88" s="873"/>
      <c r="CA88" s="873"/>
      <c r="CB88" s="873"/>
      <c r="CC88" s="873"/>
      <c r="CD88" s="873"/>
      <c r="CE88" s="873"/>
      <c r="CF88" s="873"/>
      <c r="CG88" s="873"/>
      <c r="CH88" s="873"/>
      <c r="CI88" s="873"/>
      <c r="CJ88" s="873"/>
      <c r="CK88" s="873"/>
      <c r="CL88" s="873"/>
      <c r="CM88" s="873"/>
      <c r="CN88" s="873"/>
      <c r="CO88" s="873"/>
      <c r="CP88" s="873"/>
      <c r="CQ88" s="873"/>
      <c r="CR88" s="873"/>
      <c r="CS88" s="873"/>
      <c r="CT88" s="873"/>
      <c r="CU88" s="873"/>
      <c r="CV88" s="873"/>
      <c r="CW88" s="873"/>
      <c r="CX88" s="873"/>
      <c r="CY88" s="873"/>
      <c r="CZ88" s="873"/>
      <c r="DA88" s="873"/>
      <c r="DB88" s="873"/>
      <c r="DC88" s="873"/>
      <c r="DD88" s="874"/>
    </row>
    <row r="89" spans="1:108" s="41" customFormat="1" ht="11.25">
      <c r="A89" s="871" t="s">
        <v>109</v>
      </c>
      <c r="B89" s="871"/>
      <c r="C89" s="871"/>
      <c r="D89" s="871"/>
      <c r="E89" s="871"/>
      <c r="F89" s="872" t="s">
        <v>47</v>
      </c>
      <c r="G89" s="873"/>
      <c r="H89" s="873"/>
      <c r="I89" s="873"/>
      <c r="J89" s="873"/>
      <c r="K89" s="873"/>
      <c r="L89" s="873"/>
      <c r="M89" s="873"/>
      <c r="N89" s="873"/>
      <c r="O89" s="873"/>
      <c r="P89" s="873"/>
      <c r="Q89" s="873"/>
      <c r="R89" s="873"/>
      <c r="S89" s="873"/>
      <c r="T89" s="873"/>
      <c r="U89" s="873"/>
      <c r="V89" s="873"/>
      <c r="W89" s="873"/>
      <c r="X89" s="873"/>
      <c r="Y89" s="873"/>
      <c r="Z89" s="873"/>
      <c r="AA89" s="873"/>
      <c r="AB89" s="873"/>
      <c r="AC89" s="873"/>
      <c r="AD89" s="873"/>
      <c r="AE89" s="873"/>
      <c r="AF89" s="875"/>
      <c r="AG89" s="877" t="s">
        <v>44</v>
      </c>
      <c r="AH89" s="877"/>
      <c r="AI89" s="877"/>
      <c r="AJ89" s="877"/>
      <c r="AK89" s="877"/>
      <c r="AL89" s="877"/>
      <c r="AM89" s="877"/>
      <c r="AN89" s="877"/>
      <c r="AO89" s="877"/>
      <c r="AP89" s="877"/>
      <c r="AQ89" s="878" t="s">
        <v>45</v>
      </c>
      <c r="AR89" s="878"/>
      <c r="AS89" s="878"/>
      <c r="AT89" s="878"/>
      <c r="AU89" s="878"/>
      <c r="AV89" s="878"/>
      <c r="AW89" s="878"/>
      <c r="AX89" s="878"/>
      <c r="AY89" s="878"/>
      <c r="AZ89" s="878"/>
      <c r="BA89" s="901"/>
      <c r="BB89" s="871"/>
      <c r="BC89" s="871"/>
      <c r="BD89" s="871"/>
      <c r="BE89" s="871"/>
      <c r="BF89" s="871"/>
      <c r="BG89" s="871"/>
      <c r="BH89" s="871"/>
      <c r="BI89" s="871"/>
      <c r="BJ89" s="871"/>
      <c r="BK89" s="871"/>
      <c r="BL89" s="871"/>
      <c r="BM89" s="871"/>
      <c r="BN89" s="871"/>
      <c r="BO89" s="872"/>
      <c r="BP89" s="873"/>
      <c r="BQ89" s="873"/>
      <c r="BR89" s="873"/>
      <c r="BS89" s="873"/>
      <c r="BT89" s="873"/>
      <c r="BU89" s="873"/>
      <c r="BV89" s="873"/>
      <c r="BW89" s="873"/>
      <c r="BX89" s="873"/>
      <c r="BY89" s="873"/>
      <c r="BZ89" s="873"/>
      <c r="CA89" s="873"/>
      <c r="CB89" s="873"/>
      <c r="CC89" s="873"/>
      <c r="CD89" s="873"/>
      <c r="CE89" s="873"/>
      <c r="CF89" s="873"/>
      <c r="CG89" s="873"/>
      <c r="CH89" s="873"/>
      <c r="CI89" s="873"/>
      <c r="CJ89" s="873"/>
      <c r="CK89" s="873"/>
      <c r="CL89" s="873"/>
      <c r="CM89" s="873"/>
      <c r="CN89" s="873"/>
      <c r="CO89" s="873"/>
      <c r="CP89" s="873"/>
      <c r="CQ89" s="873"/>
      <c r="CR89" s="873"/>
      <c r="CS89" s="873"/>
      <c r="CT89" s="873"/>
      <c r="CU89" s="873"/>
      <c r="CV89" s="873"/>
      <c r="CW89" s="873"/>
      <c r="CX89" s="873"/>
      <c r="CY89" s="873"/>
      <c r="CZ89" s="873"/>
      <c r="DA89" s="873"/>
      <c r="DB89" s="873"/>
      <c r="DC89" s="873"/>
      <c r="DD89" s="874"/>
    </row>
    <row r="90" spans="1:108" s="41" customFormat="1" ht="10.5">
      <c r="A90" s="871">
        <v>3</v>
      </c>
      <c r="B90" s="871"/>
      <c r="C90" s="871"/>
      <c r="D90" s="871"/>
      <c r="E90" s="871"/>
      <c r="F90" s="862" t="s">
        <v>49</v>
      </c>
      <c r="G90" s="863"/>
      <c r="H90" s="863"/>
      <c r="I90" s="863"/>
      <c r="J90" s="863"/>
      <c r="K90" s="863"/>
      <c r="L90" s="863"/>
      <c r="M90" s="863"/>
      <c r="N90" s="863"/>
      <c r="O90" s="863"/>
      <c r="P90" s="863"/>
      <c r="Q90" s="863"/>
      <c r="R90" s="863"/>
      <c r="S90" s="863"/>
      <c r="T90" s="863"/>
      <c r="U90" s="863"/>
      <c r="V90" s="863"/>
      <c r="W90" s="863"/>
      <c r="X90" s="863"/>
      <c r="Y90" s="863"/>
      <c r="Z90" s="863"/>
      <c r="AA90" s="863"/>
      <c r="AB90" s="863"/>
      <c r="AC90" s="863"/>
      <c r="AD90" s="863"/>
      <c r="AE90" s="863"/>
      <c r="AF90" s="863"/>
      <c r="AG90" s="863"/>
      <c r="AH90" s="863"/>
      <c r="AI90" s="863"/>
      <c r="AJ90" s="863"/>
      <c r="AK90" s="863"/>
      <c r="AL90" s="863"/>
      <c r="AM90" s="863"/>
      <c r="AN90" s="863"/>
      <c r="AO90" s="863"/>
      <c r="AP90" s="863"/>
      <c r="AQ90" s="863"/>
      <c r="AR90" s="863"/>
      <c r="AS90" s="863"/>
      <c r="AT90" s="863"/>
      <c r="AU90" s="863"/>
      <c r="AV90" s="863"/>
      <c r="AW90" s="863"/>
      <c r="AX90" s="863"/>
      <c r="AY90" s="863"/>
      <c r="AZ90" s="863"/>
      <c r="BA90" s="863"/>
      <c r="BB90" s="863"/>
      <c r="BC90" s="863"/>
      <c r="BD90" s="863"/>
      <c r="BE90" s="863"/>
      <c r="BF90" s="863"/>
      <c r="BG90" s="863"/>
      <c r="BH90" s="863"/>
      <c r="BI90" s="863"/>
      <c r="BJ90" s="863"/>
      <c r="BK90" s="863"/>
      <c r="BL90" s="863"/>
      <c r="BM90" s="863"/>
      <c r="BN90" s="863"/>
      <c r="BO90" s="863"/>
      <c r="BP90" s="863"/>
      <c r="BQ90" s="863"/>
      <c r="BR90" s="863"/>
      <c r="BS90" s="863"/>
      <c r="BT90" s="863"/>
      <c r="BU90" s="863"/>
      <c r="BV90" s="863"/>
      <c r="BW90" s="863"/>
      <c r="BX90" s="863"/>
      <c r="BY90" s="863"/>
      <c r="BZ90" s="863"/>
      <c r="CA90" s="863"/>
      <c r="CB90" s="863"/>
      <c r="CC90" s="863"/>
      <c r="CD90" s="863"/>
      <c r="CE90" s="863"/>
      <c r="CF90" s="863"/>
      <c r="CG90" s="863"/>
      <c r="CH90" s="863"/>
      <c r="CI90" s="863"/>
      <c r="CJ90" s="863"/>
      <c r="CK90" s="863"/>
      <c r="CL90" s="863"/>
      <c r="CM90" s="863"/>
      <c r="CN90" s="863"/>
      <c r="CO90" s="863"/>
      <c r="CP90" s="863"/>
      <c r="CQ90" s="863"/>
      <c r="CR90" s="863"/>
      <c r="CS90" s="863"/>
      <c r="CT90" s="863"/>
      <c r="CU90" s="863"/>
      <c r="CV90" s="863"/>
      <c r="CW90" s="863"/>
      <c r="CX90" s="863"/>
      <c r="CY90" s="863"/>
      <c r="CZ90" s="863"/>
      <c r="DA90" s="863"/>
      <c r="DB90" s="863"/>
      <c r="DC90" s="863"/>
      <c r="DD90" s="864"/>
    </row>
    <row r="91" spans="1:108" s="41" customFormat="1" ht="11.25">
      <c r="A91" s="865" t="s">
        <v>702</v>
      </c>
      <c r="B91" s="866"/>
      <c r="C91" s="866"/>
      <c r="D91" s="866"/>
      <c r="E91" s="867"/>
      <c r="F91" s="872" t="s">
        <v>50</v>
      </c>
      <c r="G91" s="873"/>
      <c r="H91" s="873"/>
      <c r="I91" s="873"/>
      <c r="J91" s="873"/>
      <c r="K91" s="873"/>
      <c r="L91" s="873"/>
      <c r="M91" s="873"/>
      <c r="N91" s="873"/>
      <c r="O91" s="873"/>
      <c r="P91" s="873"/>
      <c r="Q91" s="873"/>
      <c r="R91" s="873"/>
      <c r="S91" s="873"/>
      <c r="T91" s="873"/>
      <c r="U91" s="873"/>
      <c r="V91" s="873"/>
      <c r="W91" s="873"/>
      <c r="X91" s="873"/>
      <c r="Y91" s="873"/>
      <c r="Z91" s="873"/>
      <c r="AA91" s="873"/>
      <c r="AB91" s="873"/>
      <c r="AC91" s="873"/>
      <c r="AD91" s="873"/>
      <c r="AE91" s="873"/>
      <c r="AF91" s="875"/>
      <c r="AG91" s="877" t="s">
        <v>44</v>
      </c>
      <c r="AH91" s="877"/>
      <c r="AI91" s="877"/>
      <c r="AJ91" s="877"/>
      <c r="AK91" s="877"/>
      <c r="AL91" s="877"/>
      <c r="AM91" s="877"/>
      <c r="AN91" s="877"/>
      <c r="AO91" s="877"/>
      <c r="AP91" s="877"/>
      <c r="AQ91" s="878" t="s">
        <v>45</v>
      </c>
      <c r="AR91" s="878"/>
      <c r="AS91" s="878"/>
      <c r="AT91" s="878"/>
      <c r="AU91" s="878"/>
      <c r="AV91" s="878"/>
      <c r="AW91" s="878"/>
      <c r="AX91" s="878"/>
      <c r="AY91" s="878"/>
      <c r="AZ91" s="878"/>
      <c r="BA91" s="871"/>
      <c r="BB91" s="871"/>
      <c r="BC91" s="871"/>
      <c r="BD91" s="871"/>
      <c r="BE91" s="871"/>
      <c r="BF91" s="871"/>
      <c r="BG91" s="871"/>
      <c r="BH91" s="871"/>
      <c r="BI91" s="871"/>
      <c r="BJ91" s="871"/>
      <c r="BK91" s="871"/>
      <c r="BL91" s="871"/>
      <c r="BM91" s="871"/>
      <c r="BN91" s="871"/>
      <c r="BO91" s="872"/>
      <c r="BP91" s="873"/>
      <c r="BQ91" s="873"/>
      <c r="BR91" s="873"/>
      <c r="BS91" s="873"/>
      <c r="BT91" s="873"/>
      <c r="BU91" s="873"/>
      <c r="BV91" s="873"/>
      <c r="BW91" s="873"/>
      <c r="BX91" s="873"/>
      <c r="BY91" s="873"/>
      <c r="BZ91" s="873"/>
      <c r="CA91" s="873"/>
      <c r="CB91" s="873"/>
      <c r="CC91" s="873"/>
      <c r="CD91" s="873"/>
      <c r="CE91" s="873"/>
      <c r="CF91" s="873"/>
      <c r="CG91" s="873"/>
      <c r="CH91" s="873"/>
      <c r="CI91" s="873"/>
      <c r="CJ91" s="873"/>
      <c r="CK91" s="873"/>
      <c r="CL91" s="873"/>
      <c r="CM91" s="873"/>
      <c r="CN91" s="873"/>
      <c r="CO91" s="873"/>
      <c r="CP91" s="873"/>
      <c r="CQ91" s="873"/>
      <c r="CR91" s="873"/>
      <c r="CS91" s="873"/>
      <c r="CT91" s="873"/>
      <c r="CU91" s="873"/>
      <c r="CV91" s="873"/>
      <c r="CW91" s="873"/>
      <c r="CX91" s="873"/>
      <c r="CY91" s="873"/>
      <c r="CZ91" s="873"/>
      <c r="DA91" s="873"/>
      <c r="DB91" s="873"/>
      <c r="DC91" s="873"/>
      <c r="DD91" s="874"/>
    </row>
    <row r="92" spans="1:108" s="41" customFormat="1" ht="11.25">
      <c r="A92" s="865" t="s">
        <v>703</v>
      </c>
      <c r="B92" s="866"/>
      <c r="C92" s="866"/>
      <c r="D92" s="866"/>
      <c r="E92" s="867"/>
      <c r="F92" s="868" t="s">
        <v>266</v>
      </c>
      <c r="G92" s="869"/>
      <c r="H92" s="869"/>
      <c r="I92" s="869"/>
      <c r="J92" s="869"/>
      <c r="K92" s="869"/>
      <c r="L92" s="869"/>
      <c r="M92" s="869"/>
      <c r="N92" s="869"/>
      <c r="O92" s="869"/>
      <c r="P92" s="869"/>
      <c r="Q92" s="869"/>
      <c r="R92" s="869"/>
      <c r="S92" s="869"/>
      <c r="T92" s="869"/>
      <c r="U92" s="869"/>
      <c r="V92" s="869"/>
      <c r="W92" s="869"/>
      <c r="X92" s="869"/>
      <c r="Y92" s="869"/>
      <c r="Z92" s="869"/>
      <c r="AA92" s="869"/>
      <c r="AB92" s="869"/>
      <c r="AC92" s="869"/>
      <c r="AD92" s="869"/>
      <c r="AE92" s="869"/>
      <c r="AF92" s="870"/>
      <c r="AG92" s="877" t="s">
        <v>44</v>
      </c>
      <c r="AH92" s="877"/>
      <c r="AI92" s="877"/>
      <c r="AJ92" s="877"/>
      <c r="AK92" s="877"/>
      <c r="AL92" s="877"/>
      <c r="AM92" s="877"/>
      <c r="AN92" s="877"/>
      <c r="AO92" s="877"/>
      <c r="AP92" s="877"/>
      <c r="AQ92" s="878" t="s">
        <v>45</v>
      </c>
      <c r="AR92" s="878"/>
      <c r="AS92" s="878"/>
      <c r="AT92" s="878"/>
      <c r="AU92" s="878"/>
      <c r="AV92" s="878"/>
      <c r="AW92" s="878"/>
      <c r="AX92" s="878"/>
      <c r="AY92" s="878"/>
      <c r="AZ92" s="878"/>
      <c r="BA92" s="871"/>
      <c r="BB92" s="871"/>
      <c r="BC92" s="871"/>
      <c r="BD92" s="871"/>
      <c r="BE92" s="871"/>
      <c r="BF92" s="871"/>
      <c r="BG92" s="871"/>
      <c r="BH92" s="871"/>
      <c r="BI92" s="871"/>
      <c r="BJ92" s="871"/>
      <c r="BK92" s="871"/>
      <c r="BL92" s="871"/>
      <c r="BM92" s="871"/>
      <c r="BN92" s="871"/>
      <c r="BO92" s="872"/>
      <c r="BP92" s="873"/>
      <c r="BQ92" s="873"/>
      <c r="BR92" s="873"/>
      <c r="BS92" s="873"/>
      <c r="BT92" s="873"/>
      <c r="BU92" s="873"/>
      <c r="BV92" s="873"/>
      <c r="BW92" s="873"/>
      <c r="BX92" s="873"/>
      <c r="BY92" s="873"/>
      <c r="BZ92" s="873"/>
      <c r="CA92" s="873"/>
      <c r="CB92" s="873"/>
      <c r="CC92" s="873"/>
      <c r="CD92" s="873"/>
      <c r="CE92" s="873"/>
      <c r="CF92" s="873"/>
      <c r="CG92" s="873"/>
      <c r="CH92" s="873"/>
      <c r="CI92" s="873"/>
      <c r="CJ92" s="873"/>
      <c r="CK92" s="873"/>
      <c r="CL92" s="873"/>
      <c r="CM92" s="873"/>
      <c r="CN92" s="873"/>
      <c r="CO92" s="873"/>
      <c r="CP92" s="873"/>
      <c r="CQ92" s="873"/>
      <c r="CR92" s="873"/>
      <c r="CS92" s="873"/>
      <c r="CT92" s="873"/>
      <c r="CU92" s="873"/>
      <c r="CV92" s="873"/>
      <c r="CW92" s="873"/>
      <c r="CX92" s="873"/>
      <c r="CY92" s="873"/>
      <c r="CZ92" s="873"/>
      <c r="DA92" s="873"/>
      <c r="DB92" s="873"/>
      <c r="DC92" s="873"/>
      <c r="DD92" s="874"/>
    </row>
    <row r="93" spans="1:108" s="41" customFormat="1" ht="11.25">
      <c r="A93" s="865" t="s">
        <v>704</v>
      </c>
      <c r="B93" s="866"/>
      <c r="C93" s="866"/>
      <c r="D93" s="866"/>
      <c r="E93" s="867"/>
      <c r="F93" s="868" t="s">
        <v>267</v>
      </c>
      <c r="G93" s="869"/>
      <c r="H93" s="869"/>
      <c r="I93" s="869"/>
      <c r="J93" s="869"/>
      <c r="K93" s="869"/>
      <c r="L93" s="869"/>
      <c r="M93" s="869"/>
      <c r="N93" s="869"/>
      <c r="O93" s="869"/>
      <c r="P93" s="869"/>
      <c r="Q93" s="869"/>
      <c r="R93" s="869"/>
      <c r="S93" s="869"/>
      <c r="T93" s="869"/>
      <c r="U93" s="869"/>
      <c r="V93" s="869"/>
      <c r="W93" s="869"/>
      <c r="X93" s="869"/>
      <c r="Y93" s="869"/>
      <c r="Z93" s="869"/>
      <c r="AA93" s="869"/>
      <c r="AB93" s="869"/>
      <c r="AC93" s="869"/>
      <c r="AD93" s="869"/>
      <c r="AE93" s="869"/>
      <c r="AF93" s="870"/>
      <c r="AG93" s="877" t="s">
        <v>44</v>
      </c>
      <c r="AH93" s="877"/>
      <c r="AI93" s="877"/>
      <c r="AJ93" s="877"/>
      <c r="AK93" s="877"/>
      <c r="AL93" s="877"/>
      <c r="AM93" s="877"/>
      <c r="AN93" s="877"/>
      <c r="AO93" s="877"/>
      <c r="AP93" s="877"/>
      <c r="AQ93" s="878" t="s">
        <v>45</v>
      </c>
      <c r="AR93" s="878"/>
      <c r="AS93" s="878"/>
      <c r="AT93" s="878"/>
      <c r="AU93" s="878"/>
      <c r="AV93" s="878"/>
      <c r="AW93" s="878"/>
      <c r="AX93" s="878"/>
      <c r="AY93" s="878"/>
      <c r="AZ93" s="878"/>
      <c r="BA93" s="871"/>
      <c r="BB93" s="871"/>
      <c r="BC93" s="871"/>
      <c r="BD93" s="871"/>
      <c r="BE93" s="871"/>
      <c r="BF93" s="871"/>
      <c r="BG93" s="871"/>
      <c r="BH93" s="871"/>
      <c r="BI93" s="871"/>
      <c r="BJ93" s="871"/>
      <c r="BK93" s="871"/>
      <c r="BL93" s="871"/>
      <c r="BM93" s="871"/>
      <c r="BN93" s="871"/>
      <c r="BO93" s="872"/>
      <c r="BP93" s="873"/>
      <c r="BQ93" s="873"/>
      <c r="BR93" s="873"/>
      <c r="BS93" s="873"/>
      <c r="BT93" s="873"/>
      <c r="BU93" s="873"/>
      <c r="BV93" s="873"/>
      <c r="BW93" s="873"/>
      <c r="BX93" s="873"/>
      <c r="BY93" s="873"/>
      <c r="BZ93" s="873"/>
      <c r="CA93" s="873"/>
      <c r="CB93" s="873"/>
      <c r="CC93" s="873"/>
      <c r="CD93" s="873"/>
      <c r="CE93" s="873"/>
      <c r="CF93" s="873"/>
      <c r="CG93" s="873"/>
      <c r="CH93" s="873"/>
      <c r="CI93" s="873"/>
      <c r="CJ93" s="873"/>
      <c r="CK93" s="873"/>
      <c r="CL93" s="873"/>
      <c r="CM93" s="873"/>
      <c r="CN93" s="873"/>
      <c r="CO93" s="873"/>
      <c r="CP93" s="873"/>
      <c r="CQ93" s="873"/>
      <c r="CR93" s="873"/>
      <c r="CS93" s="873"/>
      <c r="CT93" s="873"/>
      <c r="CU93" s="873"/>
      <c r="CV93" s="873"/>
      <c r="CW93" s="873"/>
      <c r="CX93" s="873"/>
      <c r="CY93" s="873"/>
      <c r="CZ93" s="873"/>
      <c r="DA93" s="873"/>
      <c r="DB93" s="873"/>
      <c r="DC93" s="873"/>
      <c r="DD93" s="874"/>
    </row>
    <row r="94" spans="1:108" s="41" customFormat="1" ht="11.25">
      <c r="A94" s="865" t="s">
        <v>705</v>
      </c>
      <c r="B94" s="866"/>
      <c r="C94" s="866"/>
      <c r="D94" s="866"/>
      <c r="E94" s="867"/>
      <c r="F94" s="868" t="s">
        <v>270</v>
      </c>
      <c r="G94" s="869"/>
      <c r="H94" s="869"/>
      <c r="I94" s="869"/>
      <c r="J94" s="869"/>
      <c r="K94" s="869"/>
      <c r="L94" s="869"/>
      <c r="M94" s="869"/>
      <c r="N94" s="869"/>
      <c r="O94" s="869"/>
      <c r="P94" s="869"/>
      <c r="Q94" s="869"/>
      <c r="R94" s="869"/>
      <c r="S94" s="869"/>
      <c r="T94" s="869"/>
      <c r="U94" s="869"/>
      <c r="V94" s="869"/>
      <c r="W94" s="869"/>
      <c r="X94" s="869"/>
      <c r="Y94" s="869"/>
      <c r="Z94" s="869"/>
      <c r="AA94" s="869"/>
      <c r="AB94" s="869"/>
      <c r="AC94" s="869"/>
      <c r="AD94" s="869"/>
      <c r="AE94" s="869"/>
      <c r="AF94" s="870"/>
      <c r="AG94" s="877" t="s">
        <v>44</v>
      </c>
      <c r="AH94" s="877"/>
      <c r="AI94" s="877"/>
      <c r="AJ94" s="877"/>
      <c r="AK94" s="877"/>
      <c r="AL94" s="877"/>
      <c r="AM94" s="877"/>
      <c r="AN94" s="877"/>
      <c r="AO94" s="877"/>
      <c r="AP94" s="877"/>
      <c r="AQ94" s="878" t="s">
        <v>45</v>
      </c>
      <c r="AR94" s="878"/>
      <c r="AS94" s="878"/>
      <c r="AT94" s="878"/>
      <c r="AU94" s="878"/>
      <c r="AV94" s="878"/>
      <c r="AW94" s="878"/>
      <c r="AX94" s="878"/>
      <c r="AY94" s="878"/>
      <c r="AZ94" s="878"/>
      <c r="BA94" s="871"/>
      <c r="BB94" s="871"/>
      <c r="BC94" s="871"/>
      <c r="BD94" s="871"/>
      <c r="BE94" s="871"/>
      <c r="BF94" s="871"/>
      <c r="BG94" s="871"/>
      <c r="BH94" s="871"/>
      <c r="BI94" s="871"/>
      <c r="BJ94" s="871"/>
      <c r="BK94" s="871"/>
      <c r="BL94" s="871"/>
      <c r="BM94" s="871"/>
      <c r="BN94" s="871"/>
      <c r="BO94" s="872"/>
      <c r="BP94" s="873"/>
      <c r="BQ94" s="873"/>
      <c r="BR94" s="873"/>
      <c r="BS94" s="873"/>
      <c r="BT94" s="873"/>
      <c r="BU94" s="873"/>
      <c r="BV94" s="873"/>
      <c r="BW94" s="873"/>
      <c r="BX94" s="873"/>
      <c r="BY94" s="873"/>
      <c r="BZ94" s="873"/>
      <c r="CA94" s="873"/>
      <c r="CB94" s="873"/>
      <c r="CC94" s="873"/>
      <c r="CD94" s="873"/>
      <c r="CE94" s="873"/>
      <c r="CF94" s="873"/>
      <c r="CG94" s="873"/>
      <c r="CH94" s="873"/>
      <c r="CI94" s="873"/>
      <c r="CJ94" s="873"/>
      <c r="CK94" s="873"/>
      <c r="CL94" s="873"/>
      <c r="CM94" s="873"/>
      <c r="CN94" s="873"/>
      <c r="CO94" s="873"/>
      <c r="CP94" s="873"/>
      <c r="CQ94" s="873"/>
      <c r="CR94" s="873"/>
      <c r="CS94" s="873"/>
      <c r="CT94" s="873"/>
      <c r="CU94" s="873"/>
      <c r="CV94" s="873"/>
      <c r="CW94" s="873"/>
      <c r="CX94" s="873"/>
      <c r="CY94" s="873"/>
      <c r="CZ94" s="873"/>
      <c r="DA94" s="873"/>
      <c r="DB94" s="873"/>
      <c r="DC94" s="873"/>
      <c r="DD94" s="874"/>
    </row>
    <row r="95" spans="1:108" s="41" customFormat="1" ht="11.25">
      <c r="A95" s="865" t="s">
        <v>721</v>
      </c>
      <c r="B95" s="866"/>
      <c r="C95" s="866"/>
      <c r="D95" s="866"/>
      <c r="E95" s="867"/>
      <c r="F95" s="868" t="s">
        <v>0</v>
      </c>
      <c r="G95" s="869"/>
      <c r="H95" s="869"/>
      <c r="I95" s="869"/>
      <c r="J95" s="869"/>
      <c r="K95" s="869"/>
      <c r="L95" s="869"/>
      <c r="M95" s="869"/>
      <c r="N95" s="869"/>
      <c r="O95" s="869"/>
      <c r="P95" s="869"/>
      <c r="Q95" s="869"/>
      <c r="R95" s="869"/>
      <c r="S95" s="869"/>
      <c r="T95" s="869"/>
      <c r="U95" s="869"/>
      <c r="V95" s="869"/>
      <c r="W95" s="869"/>
      <c r="X95" s="869"/>
      <c r="Y95" s="869"/>
      <c r="Z95" s="869"/>
      <c r="AA95" s="869"/>
      <c r="AB95" s="869"/>
      <c r="AC95" s="869"/>
      <c r="AD95" s="869"/>
      <c r="AE95" s="869"/>
      <c r="AF95" s="870"/>
      <c r="AG95" s="877" t="s">
        <v>44</v>
      </c>
      <c r="AH95" s="877"/>
      <c r="AI95" s="877"/>
      <c r="AJ95" s="877"/>
      <c r="AK95" s="877"/>
      <c r="AL95" s="877"/>
      <c r="AM95" s="877"/>
      <c r="AN95" s="877"/>
      <c r="AO95" s="877"/>
      <c r="AP95" s="877"/>
      <c r="AQ95" s="878" t="s">
        <v>45</v>
      </c>
      <c r="AR95" s="878"/>
      <c r="AS95" s="878"/>
      <c r="AT95" s="878"/>
      <c r="AU95" s="878"/>
      <c r="AV95" s="878"/>
      <c r="AW95" s="878"/>
      <c r="AX95" s="878"/>
      <c r="AY95" s="878"/>
      <c r="AZ95" s="878"/>
      <c r="BA95" s="871"/>
      <c r="BB95" s="871"/>
      <c r="BC95" s="871"/>
      <c r="BD95" s="871"/>
      <c r="BE95" s="871"/>
      <c r="BF95" s="871"/>
      <c r="BG95" s="871"/>
      <c r="BH95" s="871"/>
      <c r="BI95" s="871"/>
      <c r="BJ95" s="871"/>
      <c r="BK95" s="871"/>
      <c r="BL95" s="871"/>
      <c r="BM95" s="871"/>
      <c r="BN95" s="871"/>
      <c r="BO95" s="872"/>
      <c r="BP95" s="873"/>
      <c r="BQ95" s="873"/>
      <c r="BR95" s="873"/>
      <c r="BS95" s="873"/>
      <c r="BT95" s="873"/>
      <c r="BU95" s="873"/>
      <c r="BV95" s="873"/>
      <c r="BW95" s="873"/>
      <c r="BX95" s="873"/>
      <c r="BY95" s="873"/>
      <c r="BZ95" s="873"/>
      <c r="CA95" s="873"/>
      <c r="CB95" s="873"/>
      <c r="CC95" s="873"/>
      <c r="CD95" s="873"/>
      <c r="CE95" s="873"/>
      <c r="CF95" s="873"/>
      <c r="CG95" s="873"/>
      <c r="CH95" s="873"/>
      <c r="CI95" s="873"/>
      <c r="CJ95" s="873"/>
      <c r="CK95" s="873"/>
      <c r="CL95" s="873"/>
      <c r="CM95" s="873"/>
      <c r="CN95" s="873"/>
      <c r="CO95" s="873"/>
      <c r="CP95" s="873"/>
      <c r="CQ95" s="873"/>
      <c r="CR95" s="873"/>
      <c r="CS95" s="873"/>
      <c r="CT95" s="873"/>
      <c r="CU95" s="873"/>
      <c r="CV95" s="873"/>
      <c r="CW95" s="873"/>
      <c r="CX95" s="873"/>
      <c r="CY95" s="873"/>
      <c r="CZ95" s="873"/>
      <c r="DA95" s="873"/>
      <c r="DB95" s="873"/>
      <c r="DC95" s="873"/>
      <c r="DD95" s="874"/>
    </row>
    <row r="96" spans="1:108" s="41" customFormat="1" ht="10.5">
      <c r="A96" s="871">
        <v>4</v>
      </c>
      <c r="B96" s="871"/>
      <c r="C96" s="871"/>
      <c r="D96" s="871"/>
      <c r="E96" s="871"/>
      <c r="F96" s="862" t="s">
        <v>1</v>
      </c>
      <c r="G96" s="863"/>
      <c r="H96" s="863"/>
      <c r="I96" s="863"/>
      <c r="J96" s="863"/>
      <c r="K96" s="863"/>
      <c r="L96" s="863"/>
      <c r="M96" s="863"/>
      <c r="N96" s="863"/>
      <c r="O96" s="863"/>
      <c r="P96" s="863"/>
      <c r="Q96" s="863"/>
      <c r="R96" s="863"/>
      <c r="S96" s="863"/>
      <c r="T96" s="863"/>
      <c r="U96" s="863"/>
      <c r="V96" s="863"/>
      <c r="W96" s="863"/>
      <c r="X96" s="863"/>
      <c r="Y96" s="863"/>
      <c r="Z96" s="863"/>
      <c r="AA96" s="863"/>
      <c r="AB96" s="863"/>
      <c r="AC96" s="863"/>
      <c r="AD96" s="863"/>
      <c r="AE96" s="863"/>
      <c r="AF96" s="863"/>
      <c r="AG96" s="863"/>
      <c r="AH96" s="863"/>
      <c r="AI96" s="863"/>
      <c r="AJ96" s="863"/>
      <c r="AK96" s="863"/>
      <c r="AL96" s="863"/>
      <c r="AM96" s="863"/>
      <c r="AN96" s="863"/>
      <c r="AO96" s="863"/>
      <c r="AP96" s="863"/>
      <c r="AQ96" s="863"/>
      <c r="AR96" s="863"/>
      <c r="AS96" s="863"/>
      <c r="AT96" s="863"/>
      <c r="AU96" s="863"/>
      <c r="AV96" s="863"/>
      <c r="AW96" s="863"/>
      <c r="AX96" s="863"/>
      <c r="AY96" s="863"/>
      <c r="AZ96" s="863"/>
      <c r="BA96" s="863"/>
      <c r="BB96" s="863"/>
      <c r="BC96" s="863"/>
      <c r="BD96" s="863"/>
      <c r="BE96" s="863"/>
      <c r="BF96" s="863"/>
      <c r="BG96" s="863"/>
      <c r="BH96" s="863"/>
      <c r="BI96" s="863"/>
      <c r="BJ96" s="863"/>
      <c r="BK96" s="863"/>
      <c r="BL96" s="863"/>
      <c r="BM96" s="863"/>
      <c r="BN96" s="863"/>
      <c r="BO96" s="863"/>
      <c r="BP96" s="863"/>
      <c r="BQ96" s="863"/>
      <c r="BR96" s="863"/>
      <c r="BS96" s="863"/>
      <c r="BT96" s="863"/>
      <c r="BU96" s="863"/>
      <c r="BV96" s="863"/>
      <c r="BW96" s="863"/>
      <c r="BX96" s="863"/>
      <c r="BY96" s="863"/>
      <c r="BZ96" s="863"/>
      <c r="CA96" s="863"/>
      <c r="CB96" s="863"/>
      <c r="CC96" s="863"/>
      <c r="CD96" s="863"/>
      <c r="CE96" s="863"/>
      <c r="CF96" s="863"/>
      <c r="CG96" s="863"/>
      <c r="CH96" s="863"/>
      <c r="CI96" s="863"/>
      <c r="CJ96" s="863"/>
      <c r="CK96" s="863"/>
      <c r="CL96" s="863"/>
      <c r="CM96" s="863"/>
      <c r="CN96" s="863"/>
      <c r="CO96" s="863"/>
      <c r="CP96" s="863"/>
      <c r="CQ96" s="863"/>
      <c r="CR96" s="863"/>
      <c r="CS96" s="863"/>
      <c r="CT96" s="863"/>
      <c r="CU96" s="863"/>
      <c r="CV96" s="863"/>
      <c r="CW96" s="863"/>
      <c r="CX96" s="863"/>
      <c r="CY96" s="863"/>
      <c r="CZ96" s="863"/>
      <c r="DA96" s="863"/>
      <c r="DB96" s="863"/>
      <c r="DC96" s="863"/>
      <c r="DD96" s="864"/>
    </row>
    <row r="97" spans="1:108" s="41" customFormat="1" ht="11.25">
      <c r="A97" s="871" t="s">
        <v>706</v>
      </c>
      <c r="B97" s="871"/>
      <c r="C97" s="871"/>
      <c r="D97" s="871"/>
      <c r="E97" s="871"/>
      <c r="F97" s="872" t="s">
        <v>2</v>
      </c>
      <c r="G97" s="873"/>
      <c r="H97" s="873"/>
      <c r="I97" s="873"/>
      <c r="J97" s="873"/>
      <c r="K97" s="873"/>
      <c r="L97" s="873"/>
      <c r="M97" s="873"/>
      <c r="N97" s="873"/>
      <c r="O97" s="873"/>
      <c r="P97" s="873"/>
      <c r="Q97" s="873"/>
      <c r="R97" s="873"/>
      <c r="S97" s="873"/>
      <c r="T97" s="873"/>
      <c r="U97" s="873"/>
      <c r="V97" s="873"/>
      <c r="W97" s="873"/>
      <c r="X97" s="873"/>
      <c r="Y97" s="873"/>
      <c r="Z97" s="873"/>
      <c r="AA97" s="873"/>
      <c r="AB97" s="873"/>
      <c r="AC97" s="873"/>
      <c r="AD97" s="873"/>
      <c r="AE97" s="873"/>
      <c r="AF97" s="875"/>
      <c r="AG97" s="877" t="s">
        <v>44</v>
      </c>
      <c r="AH97" s="877"/>
      <c r="AI97" s="877"/>
      <c r="AJ97" s="877"/>
      <c r="AK97" s="877"/>
      <c r="AL97" s="877"/>
      <c r="AM97" s="877"/>
      <c r="AN97" s="877"/>
      <c r="AO97" s="877"/>
      <c r="AP97" s="877"/>
      <c r="AQ97" s="878" t="s">
        <v>45</v>
      </c>
      <c r="AR97" s="878"/>
      <c r="AS97" s="878"/>
      <c r="AT97" s="878"/>
      <c r="AU97" s="878"/>
      <c r="AV97" s="878"/>
      <c r="AW97" s="878"/>
      <c r="AX97" s="878"/>
      <c r="AY97" s="878"/>
      <c r="AZ97" s="878"/>
      <c r="BA97" s="871"/>
      <c r="BB97" s="871"/>
      <c r="BC97" s="871"/>
      <c r="BD97" s="871"/>
      <c r="BE97" s="871"/>
      <c r="BF97" s="871"/>
      <c r="BG97" s="871"/>
      <c r="BH97" s="871"/>
      <c r="BI97" s="871"/>
      <c r="BJ97" s="871"/>
      <c r="BK97" s="871"/>
      <c r="BL97" s="871"/>
      <c r="BM97" s="871"/>
      <c r="BN97" s="871"/>
      <c r="BO97" s="872"/>
      <c r="BP97" s="873"/>
      <c r="BQ97" s="873"/>
      <c r="BR97" s="873"/>
      <c r="BS97" s="873"/>
      <c r="BT97" s="873"/>
      <c r="BU97" s="873"/>
      <c r="BV97" s="873"/>
      <c r="BW97" s="873"/>
      <c r="BX97" s="873"/>
      <c r="BY97" s="873"/>
      <c r="BZ97" s="873"/>
      <c r="CA97" s="873"/>
      <c r="CB97" s="873"/>
      <c r="CC97" s="873"/>
      <c r="CD97" s="873"/>
      <c r="CE97" s="873"/>
      <c r="CF97" s="873"/>
      <c r="CG97" s="873"/>
      <c r="CH97" s="873"/>
      <c r="CI97" s="873"/>
      <c r="CJ97" s="873"/>
      <c r="CK97" s="873"/>
      <c r="CL97" s="873"/>
      <c r="CM97" s="873"/>
      <c r="CN97" s="873"/>
      <c r="CO97" s="873"/>
      <c r="CP97" s="873"/>
      <c r="CQ97" s="873"/>
      <c r="CR97" s="873"/>
      <c r="CS97" s="873"/>
      <c r="CT97" s="873"/>
      <c r="CU97" s="873"/>
      <c r="CV97" s="873"/>
      <c r="CW97" s="873"/>
      <c r="CX97" s="873"/>
      <c r="CY97" s="873"/>
      <c r="CZ97" s="873"/>
      <c r="DA97" s="873"/>
      <c r="DB97" s="873"/>
      <c r="DC97" s="873"/>
      <c r="DD97" s="874"/>
    </row>
    <row r="98" spans="1:108" s="41" customFormat="1" ht="11.25">
      <c r="A98" s="865" t="s">
        <v>707</v>
      </c>
      <c r="B98" s="866"/>
      <c r="C98" s="866"/>
      <c r="D98" s="866"/>
      <c r="E98" s="867"/>
      <c r="F98" s="872" t="s">
        <v>3</v>
      </c>
      <c r="G98" s="873"/>
      <c r="H98" s="873"/>
      <c r="I98" s="873"/>
      <c r="J98" s="873"/>
      <c r="K98" s="873"/>
      <c r="L98" s="873"/>
      <c r="M98" s="873"/>
      <c r="N98" s="873"/>
      <c r="O98" s="873"/>
      <c r="P98" s="873"/>
      <c r="Q98" s="873"/>
      <c r="R98" s="873"/>
      <c r="S98" s="873"/>
      <c r="T98" s="873"/>
      <c r="U98" s="873"/>
      <c r="V98" s="873"/>
      <c r="W98" s="873"/>
      <c r="X98" s="873"/>
      <c r="Y98" s="873"/>
      <c r="Z98" s="873"/>
      <c r="AA98" s="873"/>
      <c r="AB98" s="873"/>
      <c r="AC98" s="873"/>
      <c r="AD98" s="873"/>
      <c r="AE98" s="873"/>
      <c r="AF98" s="875"/>
      <c r="AG98" s="877" t="s">
        <v>44</v>
      </c>
      <c r="AH98" s="877"/>
      <c r="AI98" s="877"/>
      <c r="AJ98" s="877"/>
      <c r="AK98" s="877"/>
      <c r="AL98" s="877"/>
      <c r="AM98" s="877"/>
      <c r="AN98" s="877"/>
      <c r="AO98" s="877"/>
      <c r="AP98" s="877"/>
      <c r="AQ98" s="878" t="s">
        <v>45</v>
      </c>
      <c r="AR98" s="878"/>
      <c r="AS98" s="878"/>
      <c r="AT98" s="878"/>
      <c r="AU98" s="878"/>
      <c r="AV98" s="878"/>
      <c r="AW98" s="878"/>
      <c r="AX98" s="878"/>
      <c r="AY98" s="878"/>
      <c r="AZ98" s="878"/>
      <c r="BA98" s="865"/>
      <c r="BB98" s="866"/>
      <c r="BC98" s="866"/>
      <c r="BD98" s="866"/>
      <c r="BE98" s="866"/>
      <c r="BF98" s="866"/>
      <c r="BG98" s="866"/>
      <c r="BH98" s="866"/>
      <c r="BI98" s="866"/>
      <c r="BJ98" s="866"/>
      <c r="BK98" s="866"/>
      <c r="BL98" s="866"/>
      <c r="BM98" s="866"/>
      <c r="BN98" s="867"/>
      <c r="BO98" s="872"/>
      <c r="BP98" s="873"/>
      <c r="BQ98" s="873"/>
      <c r="BR98" s="873"/>
      <c r="BS98" s="873"/>
      <c r="BT98" s="873"/>
      <c r="BU98" s="873"/>
      <c r="BV98" s="873"/>
      <c r="BW98" s="873"/>
      <c r="BX98" s="873"/>
      <c r="BY98" s="873"/>
      <c r="BZ98" s="873"/>
      <c r="CA98" s="873"/>
      <c r="CB98" s="873"/>
      <c r="CC98" s="873"/>
      <c r="CD98" s="873"/>
      <c r="CE98" s="873"/>
      <c r="CF98" s="873"/>
      <c r="CG98" s="873"/>
      <c r="CH98" s="873"/>
      <c r="CI98" s="873"/>
      <c r="CJ98" s="873"/>
      <c r="CK98" s="873"/>
      <c r="CL98" s="873"/>
      <c r="CM98" s="873"/>
      <c r="CN98" s="873"/>
      <c r="CO98" s="873"/>
      <c r="CP98" s="873"/>
      <c r="CQ98" s="873"/>
      <c r="CR98" s="873"/>
      <c r="CS98" s="873"/>
      <c r="CT98" s="873"/>
      <c r="CU98" s="873"/>
      <c r="CV98" s="873"/>
      <c r="CW98" s="873"/>
      <c r="CX98" s="873"/>
      <c r="CY98" s="873"/>
      <c r="CZ98" s="873"/>
      <c r="DA98" s="873"/>
      <c r="DB98" s="873"/>
      <c r="DC98" s="873"/>
      <c r="DD98" s="874"/>
    </row>
    <row r="99" spans="1:108" s="41" customFormat="1" ht="11.25">
      <c r="A99" s="871" t="s">
        <v>708</v>
      </c>
      <c r="B99" s="871"/>
      <c r="C99" s="871"/>
      <c r="D99" s="871"/>
      <c r="E99" s="871"/>
      <c r="F99" s="872" t="s">
        <v>51</v>
      </c>
      <c r="G99" s="873"/>
      <c r="H99" s="873"/>
      <c r="I99" s="873"/>
      <c r="J99" s="873"/>
      <c r="K99" s="873"/>
      <c r="L99" s="873"/>
      <c r="M99" s="873"/>
      <c r="N99" s="873"/>
      <c r="O99" s="873"/>
      <c r="P99" s="873"/>
      <c r="Q99" s="873"/>
      <c r="R99" s="873"/>
      <c r="S99" s="873"/>
      <c r="T99" s="873"/>
      <c r="U99" s="873"/>
      <c r="V99" s="873"/>
      <c r="W99" s="873"/>
      <c r="X99" s="873"/>
      <c r="Y99" s="873"/>
      <c r="Z99" s="873"/>
      <c r="AA99" s="873"/>
      <c r="AB99" s="873"/>
      <c r="AC99" s="873"/>
      <c r="AD99" s="873"/>
      <c r="AE99" s="873"/>
      <c r="AF99" s="875"/>
      <c r="AG99" s="877" t="s">
        <v>44</v>
      </c>
      <c r="AH99" s="877"/>
      <c r="AI99" s="877"/>
      <c r="AJ99" s="877"/>
      <c r="AK99" s="877"/>
      <c r="AL99" s="877"/>
      <c r="AM99" s="877"/>
      <c r="AN99" s="877"/>
      <c r="AO99" s="877"/>
      <c r="AP99" s="877"/>
      <c r="AQ99" s="878" t="s">
        <v>45</v>
      </c>
      <c r="AR99" s="878"/>
      <c r="AS99" s="878"/>
      <c r="AT99" s="878"/>
      <c r="AU99" s="878"/>
      <c r="AV99" s="878"/>
      <c r="AW99" s="878"/>
      <c r="AX99" s="878"/>
      <c r="AY99" s="878"/>
      <c r="AZ99" s="878"/>
      <c r="BA99" s="871"/>
      <c r="BB99" s="871"/>
      <c r="BC99" s="871"/>
      <c r="BD99" s="871"/>
      <c r="BE99" s="871"/>
      <c r="BF99" s="871"/>
      <c r="BG99" s="871"/>
      <c r="BH99" s="871"/>
      <c r="BI99" s="871"/>
      <c r="BJ99" s="871"/>
      <c r="BK99" s="871"/>
      <c r="BL99" s="871"/>
      <c r="BM99" s="871"/>
      <c r="BN99" s="871"/>
      <c r="BO99" s="872"/>
      <c r="BP99" s="873"/>
      <c r="BQ99" s="873"/>
      <c r="BR99" s="873"/>
      <c r="BS99" s="873"/>
      <c r="BT99" s="873"/>
      <c r="BU99" s="873"/>
      <c r="BV99" s="873"/>
      <c r="BW99" s="873"/>
      <c r="BX99" s="873"/>
      <c r="BY99" s="873"/>
      <c r="BZ99" s="873"/>
      <c r="CA99" s="873"/>
      <c r="CB99" s="873"/>
      <c r="CC99" s="873"/>
      <c r="CD99" s="873"/>
      <c r="CE99" s="873"/>
      <c r="CF99" s="873"/>
      <c r="CG99" s="873"/>
      <c r="CH99" s="873"/>
      <c r="CI99" s="873"/>
      <c r="CJ99" s="873"/>
      <c r="CK99" s="873"/>
      <c r="CL99" s="873"/>
      <c r="CM99" s="873"/>
      <c r="CN99" s="873"/>
      <c r="CO99" s="873"/>
      <c r="CP99" s="873"/>
      <c r="CQ99" s="873"/>
      <c r="CR99" s="873"/>
      <c r="CS99" s="873"/>
      <c r="CT99" s="873"/>
      <c r="CU99" s="873"/>
      <c r="CV99" s="873"/>
      <c r="CW99" s="873"/>
      <c r="CX99" s="873"/>
      <c r="CY99" s="873"/>
      <c r="CZ99" s="873"/>
      <c r="DA99" s="873"/>
      <c r="DB99" s="873"/>
      <c r="DC99" s="873"/>
      <c r="DD99" s="874"/>
    </row>
    <row r="100" spans="1:108" s="41" customFormat="1" ht="11.25">
      <c r="A100" s="871" t="s">
        <v>709</v>
      </c>
      <c r="B100" s="871"/>
      <c r="C100" s="871"/>
      <c r="D100" s="871"/>
      <c r="E100" s="871"/>
      <c r="F100" s="872" t="s">
        <v>271</v>
      </c>
      <c r="G100" s="873"/>
      <c r="H100" s="873"/>
      <c r="I100" s="873"/>
      <c r="J100" s="873"/>
      <c r="K100" s="873"/>
      <c r="L100" s="873"/>
      <c r="M100" s="873"/>
      <c r="N100" s="873"/>
      <c r="O100" s="873"/>
      <c r="P100" s="873"/>
      <c r="Q100" s="873"/>
      <c r="R100" s="873"/>
      <c r="S100" s="873"/>
      <c r="T100" s="873"/>
      <c r="U100" s="873"/>
      <c r="V100" s="873"/>
      <c r="W100" s="873"/>
      <c r="X100" s="873"/>
      <c r="Y100" s="873"/>
      <c r="Z100" s="873"/>
      <c r="AA100" s="873"/>
      <c r="AB100" s="873"/>
      <c r="AC100" s="873"/>
      <c r="AD100" s="873"/>
      <c r="AE100" s="873"/>
      <c r="AF100" s="875"/>
      <c r="AG100" s="877" t="s">
        <v>44</v>
      </c>
      <c r="AH100" s="877"/>
      <c r="AI100" s="877"/>
      <c r="AJ100" s="877"/>
      <c r="AK100" s="877"/>
      <c r="AL100" s="877"/>
      <c r="AM100" s="877"/>
      <c r="AN100" s="877"/>
      <c r="AO100" s="877"/>
      <c r="AP100" s="877"/>
      <c r="AQ100" s="878" t="s">
        <v>45</v>
      </c>
      <c r="AR100" s="878"/>
      <c r="AS100" s="878"/>
      <c r="AT100" s="878"/>
      <c r="AU100" s="878"/>
      <c r="AV100" s="878"/>
      <c r="AW100" s="878"/>
      <c r="AX100" s="878"/>
      <c r="AY100" s="878"/>
      <c r="AZ100" s="878"/>
      <c r="BA100" s="871"/>
      <c r="BB100" s="871"/>
      <c r="BC100" s="871"/>
      <c r="BD100" s="871"/>
      <c r="BE100" s="871"/>
      <c r="BF100" s="871"/>
      <c r="BG100" s="871"/>
      <c r="BH100" s="871"/>
      <c r="BI100" s="871"/>
      <c r="BJ100" s="871"/>
      <c r="BK100" s="871"/>
      <c r="BL100" s="871"/>
      <c r="BM100" s="871"/>
      <c r="BN100" s="871"/>
      <c r="BO100" s="872"/>
      <c r="BP100" s="873"/>
      <c r="BQ100" s="873"/>
      <c r="BR100" s="873"/>
      <c r="BS100" s="873"/>
      <c r="BT100" s="873"/>
      <c r="BU100" s="873"/>
      <c r="BV100" s="873"/>
      <c r="BW100" s="873"/>
      <c r="BX100" s="873"/>
      <c r="BY100" s="873"/>
      <c r="BZ100" s="873"/>
      <c r="CA100" s="873"/>
      <c r="CB100" s="873"/>
      <c r="CC100" s="873"/>
      <c r="CD100" s="873"/>
      <c r="CE100" s="873"/>
      <c r="CF100" s="873"/>
      <c r="CG100" s="873"/>
      <c r="CH100" s="873"/>
      <c r="CI100" s="873"/>
      <c r="CJ100" s="873"/>
      <c r="CK100" s="873"/>
      <c r="CL100" s="873"/>
      <c r="CM100" s="873"/>
      <c r="CN100" s="873"/>
      <c r="CO100" s="873"/>
      <c r="CP100" s="873"/>
      <c r="CQ100" s="873"/>
      <c r="CR100" s="873"/>
      <c r="CS100" s="873"/>
      <c r="CT100" s="873"/>
      <c r="CU100" s="873"/>
      <c r="CV100" s="873"/>
      <c r="CW100" s="873"/>
      <c r="CX100" s="873"/>
      <c r="CY100" s="873"/>
      <c r="CZ100" s="873"/>
      <c r="DA100" s="873"/>
      <c r="DB100" s="873"/>
      <c r="DC100" s="873"/>
      <c r="DD100" s="874"/>
    </row>
    <row r="101" spans="1:108" s="41" customFormat="1" ht="10.5">
      <c r="A101" s="859" t="s">
        <v>6</v>
      </c>
      <c r="B101" s="860"/>
      <c r="C101" s="860"/>
      <c r="D101" s="860"/>
      <c r="E101" s="860"/>
      <c r="F101" s="860"/>
      <c r="G101" s="860"/>
      <c r="H101" s="860"/>
      <c r="I101" s="860"/>
      <c r="J101" s="860"/>
      <c r="K101" s="860"/>
      <c r="L101" s="860"/>
      <c r="M101" s="860"/>
      <c r="N101" s="860"/>
      <c r="O101" s="860"/>
      <c r="P101" s="860"/>
      <c r="Q101" s="860"/>
      <c r="R101" s="860"/>
      <c r="S101" s="860"/>
      <c r="T101" s="860"/>
      <c r="U101" s="860"/>
      <c r="V101" s="860"/>
      <c r="W101" s="860"/>
      <c r="X101" s="860"/>
      <c r="Y101" s="860"/>
      <c r="Z101" s="860"/>
      <c r="AA101" s="860"/>
      <c r="AB101" s="860"/>
      <c r="AC101" s="860"/>
      <c r="AD101" s="860"/>
      <c r="AE101" s="860"/>
      <c r="AF101" s="860"/>
      <c r="AG101" s="860"/>
      <c r="AH101" s="860"/>
      <c r="AI101" s="860"/>
      <c r="AJ101" s="860"/>
      <c r="AK101" s="860"/>
      <c r="AL101" s="860"/>
      <c r="AM101" s="860"/>
      <c r="AN101" s="860"/>
      <c r="AO101" s="860"/>
      <c r="AP101" s="860"/>
      <c r="AQ101" s="860"/>
      <c r="AR101" s="860"/>
      <c r="AS101" s="860"/>
      <c r="AT101" s="860"/>
      <c r="AU101" s="860"/>
      <c r="AV101" s="860"/>
      <c r="AW101" s="860"/>
      <c r="AX101" s="860"/>
      <c r="AY101" s="860"/>
      <c r="AZ101" s="860"/>
      <c r="BA101" s="860"/>
      <c r="BB101" s="860"/>
      <c r="BC101" s="860"/>
      <c r="BD101" s="860"/>
      <c r="BE101" s="860"/>
      <c r="BF101" s="860"/>
      <c r="BG101" s="860"/>
      <c r="BH101" s="860"/>
      <c r="BI101" s="860"/>
      <c r="BJ101" s="860"/>
      <c r="BK101" s="860"/>
      <c r="BL101" s="860"/>
      <c r="BM101" s="860"/>
      <c r="BN101" s="860"/>
      <c r="BO101" s="860"/>
      <c r="BP101" s="860"/>
      <c r="BQ101" s="860"/>
      <c r="BR101" s="860"/>
      <c r="BS101" s="860"/>
      <c r="BT101" s="860"/>
      <c r="BU101" s="860"/>
      <c r="BV101" s="860"/>
      <c r="BW101" s="860"/>
      <c r="BX101" s="860"/>
      <c r="BY101" s="860"/>
      <c r="BZ101" s="860"/>
      <c r="CA101" s="860"/>
      <c r="CB101" s="860"/>
      <c r="CC101" s="860"/>
      <c r="CD101" s="860"/>
      <c r="CE101" s="860"/>
      <c r="CF101" s="860"/>
      <c r="CG101" s="860"/>
      <c r="CH101" s="860"/>
      <c r="CI101" s="860"/>
      <c r="CJ101" s="860"/>
      <c r="CK101" s="860"/>
      <c r="CL101" s="860"/>
      <c r="CM101" s="860"/>
      <c r="CN101" s="860"/>
      <c r="CO101" s="860"/>
      <c r="CP101" s="860"/>
      <c r="CQ101" s="860"/>
      <c r="CR101" s="860"/>
      <c r="CS101" s="860"/>
      <c r="CT101" s="860"/>
      <c r="CU101" s="860"/>
      <c r="CV101" s="860"/>
      <c r="CW101" s="860"/>
      <c r="CX101" s="860"/>
      <c r="CY101" s="860"/>
      <c r="CZ101" s="860"/>
      <c r="DA101" s="860"/>
      <c r="DB101" s="860"/>
      <c r="DC101" s="860"/>
      <c r="DD101" s="861"/>
    </row>
    <row r="102" spans="1:108" s="41" customFormat="1" ht="10.5">
      <c r="A102" s="848" t="s">
        <v>158</v>
      </c>
      <c r="B102" s="848"/>
      <c r="C102" s="848"/>
      <c r="D102" s="848"/>
      <c r="E102" s="848"/>
      <c r="F102" s="853" t="s">
        <v>284</v>
      </c>
      <c r="G102" s="854"/>
      <c r="H102" s="854"/>
      <c r="I102" s="854"/>
      <c r="J102" s="854"/>
      <c r="K102" s="854"/>
      <c r="L102" s="854"/>
      <c r="M102" s="854"/>
      <c r="N102" s="854"/>
      <c r="O102" s="854"/>
      <c r="P102" s="854"/>
      <c r="Q102" s="854"/>
      <c r="R102" s="854"/>
      <c r="S102" s="854"/>
      <c r="T102" s="854"/>
      <c r="U102" s="854"/>
      <c r="V102" s="854"/>
      <c r="W102" s="854"/>
      <c r="X102" s="854"/>
      <c r="Y102" s="854"/>
      <c r="Z102" s="854"/>
      <c r="AA102" s="854"/>
      <c r="AB102" s="854"/>
      <c r="AC102" s="854"/>
      <c r="AD102" s="854"/>
      <c r="AE102" s="854"/>
      <c r="AF102" s="854"/>
      <c r="AG102" s="854"/>
      <c r="AH102" s="854"/>
      <c r="AI102" s="854"/>
      <c r="AJ102" s="854"/>
      <c r="AK102" s="854"/>
      <c r="AL102" s="854"/>
      <c r="AM102" s="854"/>
      <c r="AN102" s="854"/>
      <c r="AO102" s="854"/>
      <c r="AP102" s="854"/>
      <c r="AQ102" s="854"/>
      <c r="AR102" s="854"/>
      <c r="AS102" s="854"/>
      <c r="AT102" s="854"/>
      <c r="AU102" s="854"/>
      <c r="AV102" s="854"/>
      <c r="AW102" s="854"/>
      <c r="AX102" s="854"/>
      <c r="AY102" s="854"/>
      <c r="AZ102" s="854"/>
      <c r="BA102" s="854"/>
      <c r="BB102" s="854"/>
      <c r="BC102" s="854"/>
      <c r="BD102" s="854"/>
      <c r="BE102" s="854"/>
      <c r="BF102" s="854"/>
      <c r="BG102" s="854"/>
      <c r="BH102" s="854"/>
      <c r="BI102" s="854"/>
      <c r="BJ102" s="854"/>
      <c r="BK102" s="854"/>
      <c r="BL102" s="854"/>
      <c r="BM102" s="854"/>
      <c r="BN102" s="854"/>
      <c r="BO102" s="854"/>
      <c r="BP102" s="854"/>
      <c r="BQ102" s="854"/>
      <c r="BR102" s="854"/>
      <c r="BS102" s="854"/>
      <c r="BT102" s="854"/>
      <c r="BU102" s="854"/>
      <c r="BV102" s="854"/>
      <c r="BW102" s="854"/>
      <c r="BX102" s="854"/>
      <c r="BY102" s="854"/>
      <c r="BZ102" s="854"/>
      <c r="CA102" s="854"/>
      <c r="CB102" s="854"/>
      <c r="CC102" s="854"/>
      <c r="CD102" s="854"/>
      <c r="CE102" s="854"/>
      <c r="CF102" s="854"/>
      <c r="CG102" s="854"/>
      <c r="CH102" s="854"/>
      <c r="CI102" s="854"/>
      <c r="CJ102" s="854"/>
      <c r="CK102" s="854"/>
      <c r="CL102" s="854"/>
      <c r="CM102" s="854"/>
      <c r="CN102" s="854"/>
      <c r="CO102" s="854"/>
      <c r="CP102" s="854"/>
      <c r="CQ102" s="854"/>
      <c r="CR102" s="854"/>
      <c r="CS102" s="854"/>
      <c r="CT102" s="854"/>
      <c r="CU102" s="854"/>
      <c r="CV102" s="854"/>
      <c r="CW102" s="854"/>
      <c r="CX102" s="854"/>
      <c r="CY102" s="854"/>
      <c r="CZ102" s="854"/>
      <c r="DA102" s="854"/>
      <c r="DB102" s="854"/>
      <c r="DC102" s="854"/>
      <c r="DD102" s="855"/>
    </row>
    <row r="103" spans="1:108" ht="36.75" customHeight="1">
      <c r="A103" s="848" t="s">
        <v>93</v>
      </c>
      <c r="B103" s="848"/>
      <c r="C103" s="848"/>
      <c r="D103" s="848"/>
      <c r="E103" s="848"/>
      <c r="F103" s="849" t="s">
        <v>718</v>
      </c>
      <c r="G103" s="850"/>
      <c r="H103" s="850"/>
      <c r="I103" s="850"/>
      <c r="J103" s="850"/>
      <c r="K103" s="850"/>
      <c r="L103" s="850"/>
      <c r="M103" s="850"/>
      <c r="N103" s="850"/>
      <c r="O103" s="850"/>
      <c r="P103" s="850"/>
      <c r="Q103" s="850"/>
      <c r="R103" s="850"/>
      <c r="S103" s="850"/>
      <c r="T103" s="850"/>
      <c r="U103" s="850"/>
      <c r="V103" s="850"/>
      <c r="W103" s="850"/>
      <c r="X103" s="850"/>
      <c r="Y103" s="850"/>
      <c r="Z103" s="850"/>
      <c r="AA103" s="850"/>
      <c r="AB103" s="850"/>
      <c r="AC103" s="850"/>
      <c r="AD103" s="850"/>
      <c r="AE103" s="850"/>
      <c r="AF103" s="851"/>
      <c r="AG103" s="852">
        <v>42461</v>
      </c>
      <c r="AH103" s="848"/>
      <c r="AI103" s="848"/>
      <c r="AJ103" s="848"/>
      <c r="AK103" s="848"/>
      <c r="AL103" s="848"/>
      <c r="AM103" s="848"/>
      <c r="AN103" s="848"/>
      <c r="AO103" s="848"/>
      <c r="AP103" s="848"/>
      <c r="AQ103" s="852">
        <v>42491</v>
      </c>
      <c r="AR103" s="848"/>
      <c r="AS103" s="848"/>
      <c r="AT103" s="848"/>
      <c r="AU103" s="848"/>
      <c r="AV103" s="848"/>
      <c r="AW103" s="848"/>
      <c r="AX103" s="848"/>
      <c r="AY103" s="848"/>
      <c r="AZ103" s="848"/>
      <c r="BA103" s="848"/>
      <c r="BB103" s="848"/>
      <c r="BC103" s="848"/>
      <c r="BD103" s="848"/>
      <c r="BE103" s="848"/>
      <c r="BF103" s="848"/>
      <c r="BG103" s="848"/>
      <c r="BH103" s="848"/>
      <c r="BI103" s="848"/>
      <c r="BJ103" s="848"/>
      <c r="BK103" s="848"/>
      <c r="BL103" s="848"/>
      <c r="BM103" s="848"/>
      <c r="BN103" s="848"/>
      <c r="BO103" s="848"/>
      <c r="BP103" s="848"/>
      <c r="BQ103" s="848"/>
      <c r="BR103" s="848"/>
      <c r="BS103" s="848"/>
      <c r="BT103" s="848"/>
      <c r="BU103" s="848"/>
      <c r="BV103" s="848"/>
      <c r="BW103" s="848"/>
      <c r="BX103" s="848"/>
      <c r="BY103" s="848"/>
      <c r="BZ103" s="848"/>
      <c r="CA103" s="848"/>
      <c r="CB103" s="848"/>
      <c r="CC103" s="848"/>
      <c r="CD103" s="848"/>
      <c r="CE103" s="848"/>
      <c r="CF103" s="848"/>
      <c r="CG103" s="848"/>
      <c r="CH103" s="848"/>
      <c r="CI103" s="848"/>
      <c r="CJ103" s="848"/>
      <c r="CK103" s="848"/>
      <c r="CL103" s="848"/>
      <c r="CM103" s="848"/>
      <c r="CN103" s="848"/>
      <c r="CO103" s="848"/>
      <c r="CP103" s="848"/>
      <c r="CQ103" s="848"/>
      <c r="CR103" s="848"/>
      <c r="CS103" s="848"/>
      <c r="CT103" s="848"/>
      <c r="CU103" s="848"/>
      <c r="CV103" s="848"/>
      <c r="CW103" s="848"/>
      <c r="CX103" s="848"/>
      <c r="CY103" s="848"/>
      <c r="CZ103" s="848"/>
      <c r="DA103" s="848"/>
      <c r="DB103" s="848"/>
      <c r="DC103" s="848"/>
      <c r="DD103" s="848"/>
    </row>
    <row r="104" spans="1:108" ht="21.75" customHeight="1">
      <c r="A104" s="848" t="s">
        <v>100</v>
      </c>
      <c r="B104" s="848"/>
      <c r="C104" s="848"/>
      <c r="D104" s="848"/>
      <c r="E104" s="848"/>
      <c r="F104" s="849" t="s">
        <v>719</v>
      </c>
      <c r="G104" s="850"/>
      <c r="H104" s="850"/>
      <c r="I104" s="850"/>
      <c r="J104" s="850"/>
      <c r="K104" s="850"/>
      <c r="L104" s="850"/>
      <c r="M104" s="850"/>
      <c r="N104" s="850"/>
      <c r="O104" s="850"/>
      <c r="P104" s="850"/>
      <c r="Q104" s="850"/>
      <c r="R104" s="850"/>
      <c r="S104" s="850"/>
      <c r="T104" s="850"/>
      <c r="U104" s="850"/>
      <c r="V104" s="850"/>
      <c r="W104" s="850"/>
      <c r="X104" s="850"/>
      <c r="Y104" s="850"/>
      <c r="Z104" s="850"/>
      <c r="AA104" s="850"/>
      <c r="AB104" s="850"/>
      <c r="AC104" s="850"/>
      <c r="AD104" s="850"/>
      <c r="AE104" s="850"/>
      <c r="AF104" s="851"/>
      <c r="AG104" s="852">
        <v>42614</v>
      </c>
      <c r="AH104" s="848"/>
      <c r="AI104" s="848"/>
      <c r="AJ104" s="848"/>
      <c r="AK104" s="848"/>
      <c r="AL104" s="848"/>
      <c r="AM104" s="848"/>
      <c r="AN104" s="848"/>
      <c r="AO104" s="848"/>
      <c r="AP104" s="848"/>
      <c r="AQ104" s="852">
        <v>42644</v>
      </c>
      <c r="AR104" s="848"/>
      <c r="AS104" s="848"/>
      <c r="AT104" s="848"/>
      <c r="AU104" s="848"/>
      <c r="AV104" s="848"/>
      <c r="AW104" s="848"/>
      <c r="AX104" s="848"/>
      <c r="AY104" s="848"/>
      <c r="AZ104" s="848"/>
      <c r="BA104" s="848"/>
      <c r="BB104" s="848"/>
      <c r="BC104" s="848"/>
      <c r="BD104" s="848"/>
      <c r="BE104" s="848"/>
      <c r="BF104" s="848"/>
      <c r="BG104" s="848"/>
      <c r="BH104" s="848"/>
      <c r="BI104" s="848"/>
      <c r="BJ104" s="848"/>
      <c r="BK104" s="848"/>
      <c r="BL104" s="848"/>
      <c r="BM104" s="848"/>
      <c r="BN104" s="848"/>
      <c r="BO104" s="848"/>
      <c r="BP104" s="848"/>
      <c r="BQ104" s="848"/>
      <c r="BR104" s="848"/>
      <c r="BS104" s="848"/>
      <c r="BT104" s="848"/>
      <c r="BU104" s="848"/>
      <c r="BV104" s="848"/>
      <c r="BW104" s="848"/>
      <c r="BX104" s="848"/>
      <c r="BY104" s="848"/>
      <c r="BZ104" s="848"/>
      <c r="CA104" s="848"/>
      <c r="CB104" s="848"/>
      <c r="CC104" s="848"/>
      <c r="CD104" s="848"/>
      <c r="CE104" s="848"/>
      <c r="CF104" s="848"/>
      <c r="CG104" s="848"/>
      <c r="CH104" s="848"/>
      <c r="CI104" s="848"/>
      <c r="CJ104" s="848"/>
      <c r="CK104" s="848"/>
      <c r="CL104" s="848"/>
      <c r="CM104" s="848"/>
      <c r="CN104" s="848"/>
      <c r="CO104" s="848"/>
      <c r="CP104" s="848"/>
      <c r="CQ104" s="848"/>
      <c r="CR104" s="848"/>
      <c r="CS104" s="848"/>
      <c r="CT104" s="848"/>
      <c r="CU104" s="848"/>
      <c r="CV104" s="848"/>
      <c r="CW104" s="848"/>
      <c r="CX104" s="848"/>
      <c r="CY104" s="848"/>
      <c r="CZ104" s="848"/>
      <c r="DA104" s="848"/>
      <c r="DB104" s="848"/>
      <c r="DC104" s="848"/>
      <c r="DD104" s="848"/>
    </row>
    <row r="105" spans="1:108" ht="21.75" customHeight="1">
      <c r="A105" s="848" t="s">
        <v>104</v>
      </c>
      <c r="B105" s="848"/>
      <c r="C105" s="848"/>
      <c r="D105" s="848"/>
      <c r="E105" s="848"/>
      <c r="F105" s="856" t="s">
        <v>722</v>
      </c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7"/>
      <c r="AD105" s="857"/>
      <c r="AE105" s="857"/>
      <c r="AF105" s="858"/>
      <c r="AG105" s="852">
        <v>42644</v>
      </c>
      <c r="AH105" s="848"/>
      <c r="AI105" s="848"/>
      <c r="AJ105" s="848"/>
      <c r="AK105" s="848"/>
      <c r="AL105" s="848"/>
      <c r="AM105" s="848"/>
      <c r="AN105" s="848"/>
      <c r="AO105" s="848"/>
      <c r="AP105" s="848"/>
      <c r="AQ105" s="852">
        <v>42653</v>
      </c>
      <c r="AR105" s="848"/>
      <c r="AS105" s="848"/>
      <c r="AT105" s="848"/>
      <c r="AU105" s="848"/>
      <c r="AV105" s="848"/>
      <c r="AW105" s="848"/>
      <c r="AX105" s="848"/>
      <c r="AY105" s="848"/>
      <c r="AZ105" s="848"/>
      <c r="BA105" s="848"/>
      <c r="BB105" s="848"/>
      <c r="BC105" s="848"/>
      <c r="BD105" s="848"/>
      <c r="BE105" s="848"/>
      <c r="BF105" s="848"/>
      <c r="BG105" s="848"/>
      <c r="BH105" s="848"/>
      <c r="BI105" s="848"/>
      <c r="BJ105" s="848"/>
      <c r="BK105" s="848"/>
      <c r="BL105" s="848"/>
      <c r="BM105" s="848"/>
      <c r="BN105" s="848"/>
      <c r="BO105" s="848"/>
      <c r="BP105" s="848"/>
      <c r="BQ105" s="848"/>
      <c r="BR105" s="848"/>
      <c r="BS105" s="848"/>
      <c r="BT105" s="848"/>
      <c r="BU105" s="848"/>
      <c r="BV105" s="848"/>
      <c r="BW105" s="848"/>
      <c r="BX105" s="848"/>
      <c r="BY105" s="848"/>
      <c r="BZ105" s="848"/>
      <c r="CA105" s="848"/>
      <c r="CB105" s="848"/>
      <c r="CC105" s="848"/>
      <c r="CD105" s="848"/>
      <c r="CE105" s="848"/>
      <c r="CF105" s="848"/>
      <c r="CG105" s="848"/>
      <c r="CH105" s="848"/>
      <c r="CI105" s="848"/>
      <c r="CJ105" s="848"/>
      <c r="CK105" s="848"/>
      <c r="CL105" s="848"/>
      <c r="CM105" s="848"/>
      <c r="CN105" s="848"/>
      <c r="CO105" s="848"/>
      <c r="CP105" s="848"/>
      <c r="CQ105" s="848"/>
      <c r="CR105" s="848"/>
      <c r="CS105" s="848"/>
      <c r="CT105" s="848"/>
      <c r="CU105" s="848"/>
      <c r="CV105" s="848"/>
      <c r="CW105" s="848"/>
      <c r="CX105" s="848"/>
      <c r="CY105" s="848"/>
      <c r="CZ105" s="848"/>
      <c r="DA105" s="848"/>
      <c r="DB105" s="848"/>
      <c r="DC105" s="848"/>
      <c r="DD105" s="848"/>
    </row>
    <row r="106" spans="1:108" ht="21.75" customHeight="1">
      <c r="A106" s="848">
        <v>2</v>
      </c>
      <c r="B106" s="848"/>
      <c r="C106" s="848"/>
      <c r="D106" s="848"/>
      <c r="E106" s="848"/>
      <c r="F106" s="853" t="s">
        <v>723</v>
      </c>
      <c r="G106" s="854"/>
      <c r="H106" s="854"/>
      <c r="I106" s="854"/>
      <c r="J106" s="854"/>
      <c r="K106" s="854"/>
      <c r="L106" s="854"/>
      <c r="M106" s="854"/>
      <c r="N106" s="854"/>
      <c r="O106" s="854"/>
      <c r="P106" s="854"/>
      <c r="Q106" s="854"/>
      <c r="R106" s="854"/>
      <c r="S106" s="854"/>
      <c r="T106" s="854"/>
      <c r="U106" s="854"/>
      <c r="V106" s="854"/>
      <c r="W106" s="854"/>
      <c r="X106" s="854"/>
      <c r="Y106" s="854"/>
      <c r="Z106" s="854"/>
      <c r="AA106" s="854"/>
      <c r="AB106" s="854"/>
      <c r="AC106" s="854"/>
      <c r="AD106" s="854"/>
      <c r="AE106" s="854"/>
      <c r="AF106" s="854"/>
      <c r="AG106" s="854"/>
      <c r="AH106" s="854"/>
      <c r="AI106" s="854"/>
      <c r="AJ106" s="854"/>
      <c r="AK106" s="854"/>
      <c r="AL106" s="854"/>
      <c r="AM106" s="854"/>
      <c r="AN106" s="854"/>
      <c r="AO106" s="854"/>
      <c r="AP106" s="854"/>
      <c r="AQ106" s="854"/>
      <c r="AR106" s="854"/>
      <c r="AS106" s="854"/>
      <c r="AT106" s="854"/>
      <c r="AU106" s="854"/>
      <c r="AV106" s="854"/>
      <c r="AW106" s="854"/>
      <c r="AX106" s="854"/>
      <c r="AY106" s="854"/>
      <c r="AZ106" s="854"/>
      <c r="BA106" s="854"/>
      <c r="BB106" s="854"/>
      <c r="BC106" s="854"/>
      <c r="BD106" s="854"/>
      <c r="BE106" s="854"/>
      <c r="BF106" s="854"/>
      <c r="BG106" s="854"/>
      <c r="BH106" s="854"/>
      <c r="BI106" s="854"/>
      <c r="BJ106" s="854"/>
      <c r="BK106" s="854"/>
      <c r="BL106" s="854"/>
      <c r="BM106" s="854"/>
      <c r="BN106" s="854"/>
      <c r="BO106" s="854"/>
      <c r="BP106" s="854"/>
      <c r="BQ106" s="854"/>
      <c r="BR106" s="854"/>
      <c r="BS106" s="854"/>
      <c r="BT106" s="854"/>
      <c r="BU106" s="854"/>
      <c r="BV106" s="854"/>
      <c r="BW106" s="854"/>
      <c r="BX106" s="854"/>
      <c r="BY106" s="854"/>
      <c r="BZ106" s="854"/>
      <c r="CA106" s="854"/>
      <c r="CB106" s="854"/>
      <c r="CC106" s="854"/>
      <c r="CD106" s="854"/>
      <c r="CE106" s="854"/>
      <c r="CF106" s="854"/>
      <c r="CG106" s="854"/>
      <c r="CH106" s="854"/>
      <c r="CI106" s="854"/>
      <c r="CJ106" s="854"/>
      <c r="CK106" s="854"/>
      <c r="CL106" s="854"/>
      <c r="CM106" s="854"/>
      <c r="CN106" s="854"/>
      <c r="CO106" s="854"/>
      <c r="CP106" s="854"/>
      <c r="CQ106" s="854"/>
      <c r="CR106" s="854"/>
      <c r="CS106" s="854"/>
      <c r="CT106" s="854"/>
      <c r="CU106" s="854"/>
      <c r="CV106" s="854"/>
      <c r="CW106" s="854"/>
      <c r="CX106" s="854"/>
      <c r="CY106" s="854"/>
      <c r="CZ106" s="854"/>
      <c r="DA106" s="854"/>
      <c r="DB106" s="854"/>
      <c r="DC106" s="854"/>
      <c r="DD106" s="855"/>
    </row>
    <row r="107" spans="1:108" ht="21.75" customHeight="1">
      <c r="A107" s="848" t="s">
        <v>108</v>
      </c>
      <c r="B107" s="848"/>
      <c r="C107" s="848"/>
      <c r="D107" s="848"/>
      <c r="E107" s="848"/>
      <c r="F107" s="856" t="s">
        <v>283</v>
      </c>
      <c r="G107" s="857"/>
      <c r="H107" s="857"/>
      <c r="I107" s="857"/>
      <c r="J107" s="857"/>
      <c r="K107" s="857"/>
      <c r="L107" s="857"/>
      <c r="M107" s="857"/>
      <c r="N107" s="857"/>
      <c r="O107" s="857"/>
      <c r="P107" s="857"/>
      <c r="Q107" s="857"/>
      <c r="R107" s="857"/>
      <c r="S107" s="857"/>
      <c r="T107" s="857"/>
      <c r="U107" s="857"/>
      <c r="V107" s="857"/>
      <c r="W107" s="857"/>
      <c r="X107" s="857"/>
      <c r="Y107" s="857"/>
      <c r="Z107" s="857"/>
      <c r="AA107" s="857"/>
      <c r="AB107" s="857"/>
      <c r="AC107" s="857"/>
      <c r="AD107" s="857"/>
      <c r="AE107" s="857"/>
      <c r="AF107" s="858"/>
      <c r="AG107" s="852">
        <v>42745</v>
      </c>
      <c r="AH107" s="848"/>
      <c r="AI107" s="848"/>
      <c r="AJ107" s="848"/>
      <c r="AK107" s="848"/>
      <c r="AL107" s="848"/>
      <c r="AM107" s="848"/>
      <c r="AN107" s="848"/>
      <c r="AO107" s="848"/>
      <c r="AP107" s="848"/>
      <c r="AQ107" s="852">
        <v>42794</v>
      </c>
      <c r="AR107" s="848"/>
      <c r="AS107" s="848"/>
      <c r="AT107" s="848"/>
      <c r="AU107" s="848"/>
      <c r="AV107" s="848"/>
      <c r="AW107" s="848"/>
      <c r="AX107" s="848"/>
      <c r="AY107" s="848"/>
      <c r="AZ107" s="848"/>
      <c r="BA107" s="848"/>
      <c r="BB107" s="848"/>
      <c r="BC107" s="848"/>
      <c r="BD107" s="848"/>
      <c r="BE107" s="848"/>
      <c r="BF107" s="848"/>
      <c r="BG107" s="848"/>
      <c r="BH107" s="848"/>
      <c r="BI107" s="848"/>
      <c r="BJ107" s="848"/>
      <c r="BK107" s="848"/>
      <c r="BL107" s="848"/>
      <c r="BM107" s="848"/>
      <c r="BN107" s="848"/>
      <c r="BO107" s="848"/>
      <c r="BP107" s="848"/>
      <c r="BQ107" s="848"/>
      <c r="BR107" s="848"/>
      <c r="BS107" s="848"/>
      <c r="BT107" s="848"/>
      <c r="BU107" s="848"/>
      <c r="BV107" s="848"/>
      <c r="BW107" s="848"/>
      <c r="BX107" s="848"/>
      <c r="BY107" s="848"/>
      <c r="BZ107" s="848"/>
      <c r="CA107" s="848"/>
      <c r="CB107" s="848"/>
      <c r="CC107" s="848"/>
      <c r="CD107" s="848"/>
      <c r="CE107" s="848"/>
      <c r="CF107" s="848"/>
      <c r="CG107" s="848"/>
      <c r="CH107" s="848"/>
      <c r="CI107" s="848"/>
      <c r="CJ107" s="848"/>
      <c r="CK107" s="848"/>
      <c r="CL107" s="848"/>
      <c r="CM107" s="848"/>
      <c r="CN107" s="848"/>
      <c r="CO107" s="848"/>
      <c r="CP107" s="848"/>
      <c r="CQ107" s="848"/>
      <c r="CR107" s="848"/>
      <c r="CS107" s="848"/>
      <c r="CT107" s="848"/>
      <c r="CU107" s="848"/>
      <c r="CV107" s="848"/>
      <c r="CW107" s="848"/>
      <c r="CX107" s="848"/>
      <c r="CY107" s="848"/>
      <c r="CZ107" s="848"/>
      <c r="DA107" s="848"/>
      <c r="DB107" s="848"/>
      <c r="DC107" s="848"/>
      <c r="DD107" s="848"/>
    </row>
    <row r="108" spans="1:108" ht="21.75" customHeight="1">
      <c r="A108" s="848">
        <v>3</v>
      </c>
      <c r="B108" s="848"/>
      <c r="C108" s="848"/>
      <c r="D108" s="848"/>
      <c r="E108" s="848"/>
      <c r="F108" s="853" t="s">
        <v>726</v>
      </c>
      <c r="G108" s="854"/>
      <c r="H108" s="854"/>
      <c r="I108" s="854"/>
      <c r="J108" s="854"/>
      <c r="K108" s="854"/>
      <c r="L108" s="854"/>
      <c r="M108" s="854"/>
      <c r="N108" s="854"/>
      <c r="O108" s="854"/>
      <c r="P108" s="854"/>
      <c r="Q108" s="854"/>
      <c r="R108" s="854"/>
      <c r="S108" s="854"/>
      <c r="T108" s="854"/>
      <c r="U108" s="854"/>
      <c r="V108" s="854"/>
      <c r="W108" s="854"/>
      <c r="X108" s="854"/>
      <c r="Y108" s="854"/>
      <c r="Z108" s="854"/>
      <c r="AA108" s="854"/>
      <c r="AB108" s="854"/>
      <c r="AC108" s="854"/>
      <c r="AD108" s="854"/>
      <c r="AE108" s="854"/>
      <c r="AF108" s="854"/>
      <c r="AG108" s="854"/>
      <c r="AH108" s="854"/>
      <c r="AI108" s="854"/>
      <c r="AJ108" s="854"/>
      <c r="AK108" s="854"/>
      <c r="AL108" s="854"/>
      <c r="AM108" s="854"/>
      <c r="AN108" s="854"/>
      <c r="AO108" s="854"/>
      <c r="AP108" s="854"/>
      <c r="AQ108" s="854"/>
      <c r="AR108" s="854"/>
      <c r="AS108" s="854"/>
      <c r="AT108" s="854"/>
      <c r="AU108" s="854"/>
      <c r="AV108" s="854"/>
      <c r="AW108" s="854"/>
      <c r="AX108" s="854"/>
      <c r="AY108" s="854"/>
      <c r="AZ108" s="854"/>
      <c r="BA108" s="854"/>
      <c r="BB108" s="854"/>
      <c r="BC108" s="854"/>
      <c r="BD108" s="854"/>
      <c r="BE108" s="854"/>
      <c r="BF108" s="854"/>
      <c r="BG108" s="854"/>
      <c r="BH108" s="854"/>
      <c r="BI108" s="854"/>
      <c r="BJ108" s="854"/>
      <c r="BK108" s="854"/>
      <c r="BL108" s="854"/>
      <c r="BM108" s="854"/>
      <c r="BN108" s="854"/>
      <c r="BO108" s="854"/>
      <c r="BP108" s="854"/>
      <c r="BQ108" s="854"/>
      <c r="BR108" s="854"/>
      <c r="BS108" s="854"/>
      <c r="BT108" s="854"/>
      <c r="BU108" s="854"/>
      <c r="BV108" s="854"/>
      <c r="BW108" s="854"/>
      <c r="BX108" s="854"/>
      <c r="BY108" s="854"/>
      <c r="BZ108" s="854"/>
      <c r="CA108" s="854"/>
      <c r="CB108" s="854"/>
      <c r="CC108" s="854"/>
      <c r="CD108" s="854"/>
      <c r="CE108" s="854"/>
      <c r="CF108" s="854"/>
      <c r="CG108" s="854"/>
      <c r="CH108" s="854"/>
      <c r="CI108" s="854"/>
      <c r="CJ108" s="854"/>
      <c r="CK108" s="854"/>
      <c r="CL108" s="854"/>
      <c r="CM108" s="854"/>
      <c r="CN108" s="854"/>
      <c r="CO108" s="854"/>
      <c r="CP108" s="854"/>
      <c r="CQ108" s="854"/>
      <c r="CR108" s="854"/>
      <c r="CS108" s="854"/>
      <c r="CT108" s="854"/>
      <c r="CU108" s="854"/>
      <c r="CV108" s="854"/>
      <c r="CW108" s="854"/>
      <c r="CX108" s="854"/>
      <c r="CY108" s="854"/>
      <c r="CZ108" s="854"/>
      <c r="DA108" s="854"/>
      <c r="DB108" s="854"/>
      <c r="DC108" s="854"/>
      <c r="DD108" s="855"/>
    </row>
    <row r="109" spans="1:108" ht="21.75" customHeight="1">
      <c r="A109" s="848" t="s">
        <v>702</v>
      </c>
      <c r="B109" s="848"/>
      <c r="C109" s="848"/>
      <c r="D109" s="848"/>
      <c r="E109" s="848"/>
      <c r="F109" s="849" t="s">
        <v>41</v>
      </c>
      <c r="G109" s="850"/>
      <c r="H109" s="850"/>
      <c r="I109" s="850"/>
      <c r="J109" s="850"/>
      <c r="K109" s="850"/>
      <c r="L109" s="850"/>
      <c r="M109" s="850"/>
      <c r="N109" s="850"/>
      <c r="O109" s="850"/>
      <c r="P109" s="850"/>
      <c r="Q109" s="850"/>
      <c r="R109" s="850"/>
      <c r="S109" s="850"/>
      <c r="T109" s="850"/>
      <c r="U109" s="850"/>
      <c r="V109" s="850"/>
      <c r="W109" s="850"/>
      <c r="X109" s="850"/>
      <c r="Y109" s="850"/>
      <c r="Z109" s="850"/>
      <c r="AA109" s="850"/>
      <c r="AB109" s="850"/>
      <c r="AC109" s="850"/>
      <c r="AD109" s="850"/>
      <c r="AE109" s="850"/>
      <c r="AF109" s="851"/>
      <c r="AG109" s="852">
        <v>42826</v>
      </c>
      <c r="AH109" s="848"/>
      <c r="AI109" s="848"/>
      <c r="AJ109" s="848"/>
      <c r="AK109" s="848"/>
      <c r="AL109" s="848"/>
      <c r="AM109" s="848"/>
      <c r="AN109" s="848"/>
      <c r="AO109" s="848"/>
      <c r="AP109" s="848"/>
      <c r="AQ109" s="852">
        <v>42840</v>
      </c>
      <c r="AR109" s="848"/>
      <c r="AS109" s="848"/>
      <c r="AT109" s="848"/>
      <c r="AU109" s="848"/>
      <c r="AV109" s="848"/>
      <c r="AW109" s="848"/>
      <c r="AX109" s="848"/>
      <c r="AY109" s="848"/>
      <c r="AZ109" s="848"/>
      <c r="BA109" s="848"/>
      <c r="BB109" s="848"/>
      <c r="BC109" s="848"/>
      <c r="BD109" s="848"/>
      <c r="BE109" s="848"/>
      <c r="BF109" s="848"/>
      <c r="BG109" s="848"/>
      <c r="BH109" s="848"/>
      <c r="BI109" s="848"/>
      <c r="BJ109" s="848"/>
      <c r="BK109" s="848"/>
      <c r="BL109" s="848"/>
      <c r="BM109" s="848"/>
      <c r="BN109" s="848"/>
      <c r="BO109" s="848"/>
      <c r="BP109" s="848"/>
      <c r="BQ109" s="848"/>
      <c r="BR109" s="848"/>
      <c r="BS109" s="848"/>
      <c r="BT109" s="848"/>
      <c r="BU109" s="848"/>
      <c r="BV109" s="848"/>
      <c r="BW109" s="848"/>
      <c r="BX109" s="848"/>
      <c r="BY109" s="848"/>
      <c r="BZ109" s="848"/>
      <c r="CA109" s="848"/>
      <c r="CB109" s="848"/>
      <c r="CC109" s="848"/>
      <c r="CD109" s="848"/>
      <c r="CE109" s="848"/>
      <c r="CF109" s="848"/>
      <c r="CG109" s="848"/>
      <c r="CH109" s="848"/>
      <c r="CI109" s="848"/>
      <c r="CJ109" s="848"/>
      <c r="CK109" s="848"/>
      <c r="CL109" s="848"/>
      <c r="CM109" s="848"/>
      <c r="CN109" s="848"/>
      <c r="CO109" s="848"/>
      <c r="CP109" s="848"/>
      <c r="CQ109" s="848"/>
      <c r="CR109" s="848"/>
      <c r="CS109" s="848"/>
      <c r="CT109" s="848"/>
      <c r="CU109" s="848"/>
      <c r="CV109" s="848"/>
      <c r="CW109" s="848"/>
      <c r="CX109" s="848"/>
      <c r="CY109" s="848"/>
      <c r="CZ109" s="848"/>
      <c r="DA109" s="848"/>
      <c r="DB109" s="848"/>
      <c r="DC109" s="848"/>
      <c r="DD109" s="848"/>
    </row>
    <row r="110" spans="1:108" ht="21.75" customHeight="1">
      <c r="A110" s="848" t="s">
        <v>703</v>
      </c>
      <c r="B110" s="848"/>
      <c r="C110" s="848"/>
      <c r="D110" s="848"/>
      <c r="E110" s="848"/>
      <c r="F110" s="856" t="s">
        <v>266</v>
      </c>
      <c r="G110" s="857"/>
      <c r="H110" s="857"/>
      <c r="I110" s="857"/>
      <c r="J110" s="857"/>
      <c r="K110" s="857"/>
      <c r="L110" s="857"/>
      <c r="M110" s="857"/>
      <c r="N110" s="857"/>
      <c r="O110" s="857"/>
      <c r="P110" s="857"/>
      <c r="Q110" s="857"/>
      <c r="R110" s="857"/>
      <c r="S110" s="857"/>
      <c r="T110" s="857"/>
      <c r="U110" s="857"/>
      <c r="V110" s="857"/>
      <c r="W110" s="857"/>
      <c r="X110" s="857"/>
      <c r="Y110" s="857"/>
      <c r="Z110" s="857"/>
      <c r="AA110" s="857"/>
      <c r="AB110" s="857"/>
      <c r="AC110" s="857"/>
      <c r="AD110" s="857"/>
      <c r="AE110" s="857"/>
      <c r="AF110" s="858"/>
      <c r="AG110" s="852">
        <v>42795</v>
      </c>
      <c r="AH110" s="848"/>
      <c r="AI110" s="848"/>
      <c r="AJ110" s="848"/>
      <c r="AK110" s="848"/>
      <c r="AL110" s="848"/>
      <c r="AM110" s="848"/>
      <c r="AN110" s="848"/>
      <c r="AO110" s="848"/>
      <c r="AP110" s="848"/>
      <c r="AQ110" s="852">
        <v>42916</v>
      </c>
      <c r="AR110" s="848"/>
      <c r="AS110" s="848"/>
      <c r="AT110" s="848"/>
      <c r="AU110" s="848"/>
      <c r="AV110" s="848"/>
      <c r="AW110" s="848"/>
      <c r="AX110" s="848"/>
      <c r="AY110" s="848"/>
      <c r="AZ110" s="848"/>
      <c r="BA110" s="848"/>
      <c r="BB110" s="848"/>
      <c r="BC110" s="848"/>
      <c r="BD110" s="848"/>
      <c r="BE110" s="848"/>
      <c r="BF110" s="848"/>
      <c r="BG110" s="848"/>
      <c r="BH110" s="848"/>
      <c r="BI110" s="848"/>
      <c r="BJ110" s="848"/>
      <c r="BK110" s="848"/>
      <c r="BL110" s="848"/>
      <c r="BM110" s="848"/>
      <c r="BN110" s="848"/>
      <c r="BO110" s="848"/>
      <c r="BP110" s="848"/>
      <c r="BQ110" s="848"/>
      <c r="BR110" s="848"/>
      <c r="BS110" s="848"/>
      <c r="BT110" s="848"/>
      <c r="BU110" s="848"/>
      <c r="BV110" s="848"/>
      <c r="BW110" s="848"/>
      <c r="BX110" s="848"/>
      <c r="BY110" s="848"/>
      <c r="BZ110" s="848"/>
      <c r="CA110" s="848"/>
      <c r="CB110" s="848"/>
      <c r="CC110" s="848"/>
      <c r="CD110" s="848"/>
      <c r="CE110" s="848"/>
      <c r="CF110" s="848"/>
      <c r="CG110" s="848"/>
      <c r="CH110" s="848"/>
      <c r="CI110" s="848"/>
      <c r="CJ110" s="848"/>
      <c r="CK110" s="848"/>
      <c r="CL110" s="848"/>
      <c r="CM110" s="848"/>
      <c r="CN110" s="848"/>
      <c r="CO110" s="848"/>
      <c r="CP110" s="848"/>
      <c r="CQ110" s="848"/>
      <c r="CR110" s="848"/>
      <c r="CS110" s="848"/>
      <c r="CT110" s="848"/>
      <c r="CU110" s="848"/>
      <c r="CV110" s="848"/>
      <c r="CW110" s="848"/>
      <c r="CX110" s="848"/>
      <c r="CY110" s="848"/>
      <c r="CZ110" s="848"/>
      <c r="DA110" s="848"/>
      <c r="DB110" s="848"/>
      <c r="DC110" s="848"/>
      <c r="DD110" s="848"/>
    </row>
    <row r="111" spans="1:108" ht="21.75" customHeight="1">
      <c r="A111" s="848" t="s">
        <v>704</v>
      </c>
      <c r="B111" s="848"/>
      <c r="C111" s="848"/>
      <c r="D111" s="848"/>
      <c r="E111" s="848"/>
      <c r="F111" s="856" t="s">
        <v>267</v>
      </c>
      <c r="G111" s="857"/>
      <c r="H111" s="857"/>
      <c r="I111" s="857"/>
      <c r="J111" s="857"/>
      <c r="K111" s="857"/>
      <c r="L111" s="857"/>
      <c r="M111" s="857"/>
      <c r="N111" s="857"/>
      <c r="O111" s="857"/>
      <c r="P111" s="857"/>
      <c r="Q111" s="857"/>
      <c r="R111" s="857"/>
      <c r="S111" s="857"/>
      <c r="T111" s="857"/>
      <c r="U111" s="857"/>
      <c r="V111" s="857"/>
      <c r="W111" s="857"/>
      <c r="X111" s="857"/>
      <c r="Y111" s="857"/>
      <c r="Z111" s="857"/>
      <c r="AA111" s="857"/>
      <c r="AB111" s="857"/>
      <c r="AC111" s="857"/>
      <c r="AD111" s="857"/>
      <c r="AE111" s="857"/>
      <c r="AF111" s="858"/>
      <c r="AG111" s="852">
        <v>42917</v>
      </c>
      <c r="AH111" s="848"/>
      <c r="AI111" s="848"/>
      <c r="AJ111" s="848"/>
      <c r="AK111" s="848"/>
      <c r="AL111" s="848"/>
      <c r="AM111" s="848"/>
      <c r="AN111" s="848"/>
      <c r="AO111" s="848"/>
      <c r="AP111" s="848"/>
      <c r="AQ111" s="852">
        <v>43039</v>
      </c>
      <c r="AR111" s="848"/>
      <c r="AS111" s="848"/>
      <c r="AT111" s="848"/>
      <c r="AU111" s="848"/>
      <c r="AV111" s="848"/>
      <c r="AW111" s="848"/>
      <c r="AX111" s="848"/>
      <c r="AY111" s="848"/>
      <c r="AZ111" s="848"/>
      <c r="BA111" s="848"/>
      <c r="BB111" s="848"/>
      <c r="BC111" s="848"/>
      <c r="BD111" s="848"/>
      <c r="BE111" s="848"/>
      <c r="BF111" s="848"/>
      <c r="BG111" s="848"/>
      <c r="BH111" s="848"/>
      <c r="BI111" s="848"/>
      <c r="BJ111" s="848"/>
      <c r="BK111" s="848"/>
      <c r="BL111" s="848"/>
      <c r="BM111" s="848"/>
      <c r="BN111" s="848"/>
      <c r="BO111" s="848"/>
      <c r="BP111" s="848"/>
      <c r="BQ111" s="848"/>
      <c r="BR111" s="848"/>
      <c r="BS111" s="848"/>
      <c r="BT111" s="848"/>
      <c r="BU111" s="848"/>
      <c r="BV111" s="848"/>
      <c r="BW111" s="848"/>
      <c r="BX111" s="848"/>
      <c r="BY111" s="848"/>
      <c r="BZ111" s="848"/>
      <c r="CA111" s="848"/>
      <c r="CB111" s="848"/>
      <c r="CC111" s="848"/>
      <c r="CD111" s="848"/>
      <c r="CE111" s="848"/>
      <c r="CF111" s="848"/>
      <c r="CG111" s="848"/>
      <c r="CH111" s="848"/>
      <c r="CI111" s="848"/>
      <c r="CJ111" s="848"/>
      <c r="CK111" s="848"/>
      <c r="CL111" s="848"/>
      <c r="CM111" s="848"/>
      <c r="CN111" s="848"/>
      <c r="CO111" s="848"/>
      <c r="CP111" s="848"/>
      <c r="CQ111" s="848"/>
      <c r="CR111" s="848"/>
      <c r="CS111" s="848"/>
      <c r="CT111" s="848"/>
      <c r="CU111" s="848"/>
      <c r="CV111" s="848"/>
      <c r="CW111" s="848"/>
      <c r="CX111" s="848"/>
      <c r="CY111" s="848"/>
      <c r="CZ111" s="848"/>
      <c r="DA111" s="848"/>
      <c r="DB111" s="848"/>
      <c r="DC111" s="848"/>
      <c r="DD111" s="848"/>
    </row>
    <row r="112" spans="1:108" ht="44.25" customHeight="1">
      <c r="A112" s="848" t="s">
        <v>705</v>
      </c>
      <c r="B112" s="848"/>
      <c r="C112" s="848"/>
      <c r="D112" s="848"/>
      <c r="E112" s="848"/>
      <c r="F112" s="856" t="s">
        <v>728</v>
      </c>
      <c r="G112" s="857"/>
      <c r="H112" s="857"/>
      <c r="I112" s="857"/>
      <c r="J112" s="857"/>
      <c r="K112" s="857"/>
      <c r="L112" s="857"/>
      <c r="M112" s="857"/>
      <c r="N112" s="857"/>
      <c r="O112" s="857"/>
      <c r="P112" s="857"/>
      <c r="Q112" s="857"/>
      <c r="R112" s="857"/>
      <c r="S112" s="857"/>
      <c r="T112" s="857"/>
      <c r="U112" s="857"/>
      <c r="V112" s="857"/>
      <c r="W112" s="857"/>
      <c r="X112" s="857"/>
      <c r="Y112" s="857"/>
      <c r="Z112" s="857"/>
      <c r="AA112" s="857"/>
      <c r="AB112" s="857"/>
      <c r="AC112" s="857"/>
      <c r="AD112" s="857"/>
      <c r="AE112" s="857"/>
      <c r="AF112" s="858"/>
      <c r="AG112" s="852">
        <v>43040</v>
      </c>
      <c r="AH112" s="848"/>
      <c r="AI112" s="848"/>
      <c r="AJ112" s="848"/>
      <c r="AK112" s="848"/>
      <c r="AL112" s="848"/>
      <c r="AM112" s="848"/>
      <c r="AN112" s="848"/>
      <c r="AO112" s="848"/>
      <c r="AP112" s="848"/>
      <c r="AQ112" s="852">
        <v>43049</v>
      </c>
      <c r="AR112" s="848"/>
      <c r="AS112" s="848"/>
      <c r="AT112" s="848"/>
      <c r="AU112" s="848"/>
      <c r="AV112" s="848"/>
      <c r="AW112" s="848"/>
      <c r="AX112" s="848"/>
      <c r="AY112" s="848"/>
      <c r="AZ112" s="848"/>
      <c r="BA112" s="848"/>
      <c r="BB112" s="848"/>
      <c r="BC112" s="848"/>
      <c r="BD112" s="848"/>
      <c r="BE112" s="848"/>
      <c r="BF112" s="848"/>
      <c r="BG112" s="848"/>
      <c r="BH112" s="848"/>
      <c r="BI112" s="848"/>
      <c r="BJ112" s="848"/>
      <c r="BK112" s="848"/>
      <c r="BL112" s="848"/>
      <c r="BM112" s="848"/>
      <c r="BN112" s="848"/>
      <c r="BO112" s="848"/>
      <c r="BP112" s="848"/>
      <c r="BQ112" s="848"/>
      <c r="BR112" s="848"/>
      <c r="BS112" s="848"/>
      <c r="BT112" s="848"/>
      <c r="BU112" s="848"/>
      <c r="BV112" s="848"/>
      <c r="BW112" s="848"/>
      <c r="BX112" s="848"/>
      <c r="BY112" s="848"/>
      <c r="BZ112" s="848"/>
      <c r="CA112" s="848"/>
      <c r="CB112" s="848"/>
      <c r="CC112" s="848"/>
      <c r="CD112" s="848"/>
      <c r="CE112" s="848"/>
      <c r="CF112" s="848"/>
      <c r="CG112" s="848"/>
      <c r="CH112" s="848"/>
      <c r="CI112" s="848"/>
      <c r="CJ112" s="848"/>
      <c r="CK112" s="848"/>
      <c r="CL112" s="848"/>
      <c r="CM112" s="848"/>
      <c r="CN112" s="848"/>
      <c r="CO112" s="848"/>
      <c r="CP112" s="848"/>
      <c r="CQ112" s="848"/>
      <c r="CR112" s="848"/>
      <c r="CS112" s="848"/>
      <c r="CT112" s="848"/>
      <c r="CU112" s="848"/>
      <c r="CV112" s="848"/>
      <c r="CW112" s="848"/>
      <c r="CX112" s="848"/>
      <c r="CY112" s="848"/>
      <c r="CZ112" s="848"/>
      <c r="DA112" s="848"/>
      <c r="DB112" s="848"/>
      <c r="DC112" s="848"/>
      <c r="DD112" s="848"/>
    </row>
    <row r="113" spans="1:108" ht="21.75" customHeight="1">
      <c r="A113" s="848" t="s">
        <v>721</v>
      </c>
      <c r="B113" s="848"/>
      <c r="C113" s="848"/>
      <c r="D113" s="848"/>
      <c r="E113" s="848"/>
      <c r="F113" s="856" t="s">
        <v>0</v>
      </c>
      <c r="G113" s="857"/>
      <c r="H113" s="857"/>
      <c r="I113" s="857"/>
      <c r="J113" s="857"/>
      <c r="K113" s="857"/>
      <c r="L113" s="857"/>
      <c r="M113" s="857"/>
      <c r="N113" s="857"/>
      <c r="O113" s="857"/>
      <c r="P113" s="857"/>
      <c r="Q113" s="857"/>
      <c r="R113" s="857"/>
      <c r="S113" s="857"/>
      <c r="T113" s="857"/>
      <c r="U113" s="857"/>
      <c r="V113" s="857"/>
      <c r="W113" s="857"/>
      <c r="X113" s="857"/>
      <c r="Y113" s="857"/>
      <c r="Z113" s="857"/>
      <c r="AA113" s="857"/>
      <c r="AB113" s="857"/>
      <c r="AC113" s="857"/>
      <c r="AD113" s="857"/>
      <c r="AE113" s="857"/>
      <c r="AF113" s="858"/>
      <c r="AG113" s="852">
        <v>43050</v>
      </c>
      <c r="AH113" s="848"/>
      <c r="AI113" s="848"/>
      <c r="AJ113" s="848"/>
      <c r="AK113" s="848"/>
      <c r="AL113" s="848"/>
      <c r="AM113" s="848"/>
      <c r="AN113" s="848"/>
      <c r="AO113" s="848"/>
      <c r="AP113" s="848"/>
      <c r="AQ113" s="852">
        <v>43060</v>
      </c>
      <c r="AR113" s="848"/>
      <c r="AS113" s="848"/>
      <c r="AT113" s="848"/>
      <c r="AU113" s="848"/>
      <c r="AV113" s="848"/>
      <c r="AW113" s="848"/>
      <c r="AX113" s="848"/>
      <c r="AY113" s="848"/>
      <c r="AZ113" s="848"/>
      <c r="BA113" s="848"/>
      <c r="BB113" s="848"/>
      <c r="BC113" s="848"/>
      <c r="BD113" s="848"/>
      <c r="BE113" s="848"/>
      <c r="BF113" s="848"/>
      <c r="BG113" s="848"/>
      <c r="BH113" s="848"/>
      <c r="BI113" s="848"/>
      <c r="BJ113" s="848"/>
      <c r="BK113" s="848"/>
      <c r="BL113" s="848"/>
      <c r="BM113" s="848"/>
      <c r="BN113" s="848"/>
      <c r="BO113" s="848"/>
      <c r="BP113" s="848"/>
      <c r="BQ113" s="848"/>
      <c r="BR113" s="848"/>
      <c r="BS113" s="848"/>
      <c r="BT113" s="848"/>
      <c r="BU113" s="848"/>
      <c r="BV113" s="848"/>
      <c r="BW113" s="848"/>
      <c r="BX113" s="848"/>
      <c r="BY113" s="848"/>
      <c r="BZ113" s="848"/>
      <c r="CA113" s="848"/>
      <c r="CB113" s="848"/>
      <c r="CC113" s="848"/>
      <c r="CD113" s="848"/>
      <c r="CE113" s="848"/>
      <c r="CF113" s="848"/>
      <c r="CG113" s="848"/>
      <c r="CH113" s="848"/>
      <c r="CI113" s="848"/>
      <c r="CJ113" s="848"/>
      <c r="CK113" s="848"/>
      <c r="CL113" s="848"/>
      <c r="CM113" s="848"/>
      <c r="CN113" s="848"/>
      <c r="CO113" s="848"/>
      <c r="CP113" s="848"/>
      <c r="CQ113" s="848"/>
      <c r="CR113" s="848"/>
      <c r="CS113" s="848"/>
      <c r="CT113" s="848"/>
      <c r="CU113" s="848"/>
      <c r="CV113" s="848"/>
      <c r="CW113" s="848"/>
      <c r="CX113" s="848"/>
      <c r="CY113" s="848"/>
      <c r="CZ113" s="848"/>
      <c r="DA113" s="848"/>
      <c r="DB113" s="848"/>
      <c r="DC113" s="848"/>
      <c r="DD113" s="848"/>
    </row>
    <row r="114" spans="1:108" ht="21.75" customHeight="1">
      <c r="A114" s="848">
        <v>4</v>
      </c>
      <c r="B114" s="848"/>
      <c r="C114" s="848"/>
      <c r="D114" s="848"/>
      <c r="E114" s="848"/>
      <c r="F114" s="853" t="s">
        <v>1</v>
      </c>
      <c r="G114" s="854"/>
      <c r="H114" s="854"/>
      <c r="I114" s="854"/>
      <c r="J114" s="854"/>
      <c r="K114" s="854"/>
      <c r="L114" s="854"/>
      <c r="M114" s="854"/>
      <c r="N114" s="854"/>
      <c r="O114" s="854"/>
      <c r="P114" s="854"/>
      <c r="Q114" s="854"/>
      <c r="R114" s="854"/>
      <c r="S114" s="854"/>
      <c r="T114" s="854"/>
      <c r="U114" s="854"/>
      <c r="V114" s="854"/>
      <c r="W114" s="854"/>
      <c r="X114" s="854"/>
      <c r="Y114" s="854"/>
      <c r="Z114" s="854"/>
      <c r="AA114" s="854"/>
      <c r="AB114" s="854"/>
      <c r="AC114" s="854"/>
      <c r="AD114" s="854"/>
      <c r="AE114" s="854"/>
      <c r="AF114" s="854"/>
      <c r="AG114" s="854"/>
      <c r="AH114" s="854"/>
      <c r="AI114" s="854"/>
      <c r="AJ114" s="854"/>
      <c r="AK114" s="854"/>
      <c r="AL114" s="854"/>
      <c r="AM114" s="854"/>
      <c r="AN114" s="854"/>
      <c r="AO114" s="854"/>
      <c r="AP114" s="854"/>
      <c r="AQ114" s="854"/>
      <c r="AR114" s="854"/>
      <c r="AS114" s="854"/>
      <c r="AT114" s="854"/>
      <c r="AU114" s="854"/>
      <c r="AV114" s="854"/>
      <c r="AW114" s="854"/>
      <c r="AX114" s="854"/>
      <c r="AY114" s="854"/>
      <c r="AZ114" s="854"/>
      <c r="BA114" s="854"/>
      <c r="BB114" s="854"/>
      <c r="BC114" s="854"/>
      <c r="BD114" s="854"/>
      <c r="BE114" s="854"/>
      <c r="BF114" s="854"/>
      <c r="BG114" s="854"/>
      <c r="BH114" s="854"/>
      <c r="BI114" s="854"/>
      <c r="BJ114" s="854"/>
      <c r="BK114" s="854"/>
      <c r="BL114" s="854"/>
      <c r="BM114" s="854"/>
      <c r="BN114" s="854"/>
      <c r="BO114" s="854"/>
      <c r="BP114" s="854"/>
      <c r="BQ114" s="854"/>
      <c r="BR114" s="854"/>
      <c r="BS114" s="854"/>
      <c r="BT114" s="854"/>
      <c r="BU114" s="854"/>
      <c r="BV114" s="854"/>
      <c r="BW114" s="854"/>
      <c r="BX114" s="854"/>
      <c r="BY114" s="854"/>
      <c r="BZ114" s="854"/>
      <c r="CA114" s="854"/>
      <c r="CB114" s="854"/>
      <c r="CC114" s="854"/>
      <c r="CD114" s="854"/>
      <c r="CE114" s="854"/>
      <c r="CF114" s="854"/>
      <c r="CG114" s="854"/>
      <c r="CH114" s="854"/>
      <c r="CI114" s="854"/>
      <c r="CJ114" s="854"/>
      <c r="CK114" s="854"/>
      <c r="CL114" s="854"/>
      <c r="CM114" s="854"/>
      <c r="CN114" s="854"/>
      <c r="CO114" s="854"/>
      <c r="CP114" s="854"/>
      <c r="CQ114" s="854"/>
      <c r="CR114" s="854"/>
      <c r="CS114" s="854"/>
      <c r="CT114" s="854"/>
      <c r="CU114" s="854"/>
      <c r="CV114" s="854"/>
      <c r="CW114" s="854"/>
      <c r="CX114" s="854"/>
      <c r="CY114" s="854"/>
      <c r="CZ114" s="854"/>
      <c r="DA114" s="854"/>
      <c r="DB114" s="854"/>
      <c r="DC114" s="854"/>
      <c r="DD114" s="855"/>
    </row>
    <row r="115" spans="1:108" ht="21.75" customHeight="1">
      <c r="A115" s="848" t="s">
        <v>706</v>
      </c>
      <c r="B115" s="848"/>
      <c r="C115" s="848"/>
      <c r="D115" s="848"/>
      <c r="E115" s="848"/>
      <c r="F115" s="849" t="s">
        <v>2</v>
      </c>
      <c r="G115" s="850"/>
      <c r="H115" s="850"/>
      <c r="I115" s="850"/>
      <c r="J115" s="850"/>
      <c r="K115" s="850"/>
      <c r="L115" s="850"/>
      <c r="M115" s="850"/>
      <c r="N115" s="850"/>
      <c r="O115" s="850"/>
      <c r="P115" s="850"/>
      <c r="Q115" s="850"/>
      <c r="R115" s="850"/>
      <c r="S115" s="850"/>
      <c r="T115" s="850"/>
      <c r="U115" s="850"/>
      <c r="V115" s="850"/>
      <c r="W115" s="850"/>
      <c r="X115" s="850"/>
      <c r="Y115" s="850"/>
      <c r="Z115" s="850"/>
      <c r="AA115" s="850"/>
      <c r="AB115" s="850"/>
      <c r="AC115" s="850"/>
      <c r="AD115" s="850"/>
      <c r="AE115" s="850"/>
      <c r="AF115" s="851"/>
      <c r="AG115" s="852">
        <v>43061</v>
      </c>
      <c r="AH115" s="848"/>
      <c r="AI115" s="848"/>
      <c r="AJ115" s="848"/>
      <c r="AK115" s="848"/>
      <c r="AL115" s="848"/>
      <c r="AM115" s="848"/>
      <c r="AN115" s="848"/>
      <c r="AO115" s="848"/>
      <c r="AP115" s="848"/>
      <c r="AQ115" s="852">
        <v>43065</v>
      </c>
      <c r="AR115" s="848"/>
      <c r="AS115" s="848"/>
      <c r="AT115" s="848"/>
      <c r="AU115" s="848"/>
      <c r="AV115" s="848"/>
      <c r="AW115" s="848"/>
      <c r="AX115" s="848"/>
      <c r="AY115" s="848"/>
      <c r="AZ115" s="848"/>
      <c r="BA115" s="848"/>
      <c r="BB115" s="848"/>
      <c r="BC115" s="848"/>
      <c r="BD115" s="848"/>
      <c r="BE115" s="848"/>
      <c r="BF115" s="848"/>
      <c r="BG115" s="848"/>
      <c r="BH115" s="848"/>
      <c r="BI115" s="848"/>
      <c r="BJ115" s="848"/>
      <c r="BK115" s="848"/>
      <c r="BL115" s="848"/>
      <c r="BM115" s="848"/>
      <c r="BN115" s="848"/>
      <c r="BO115" s="848"/>
      <c r="BP115" s="848"/>
      <c r="BQ115" s="848"/>
      <c r="BR115" s="848"/>
      <c r="BS115" s="848"/>
      <c r="BT115" s="848"/>
      <c r="BU115" s="848"/>
      <c r="BV115" s="848"/>
      <c r="BW115" s="848"/>
      <c r="BX115" s="848"/>
      <c r="BY115" s="848"/>
      <c r="BZ115" s="848"/>
      <c r="CA115" s="848"/>
      <c r="CB115" s="848"/>
      <c r="CC115" s="848"/>
      <c r="CD115" s="848"/>
      <c r="CE115" s="848"/>
      <c r="CF115" s="848"/>
      <c r="CG115" s="848"/>
      <c r="CH115" s="848"/>
      <c r="CI115" s="848"/>
      <c r="CJ115" s="848"/>
      <c r="CK115" s="848"/>
      <c r="CL115" s="848"/>
      <c r="CM115" s="848"/>
      <c r="CN115" s="848"/>
      <c r="CO115" s="848"/>
      <c r="CP115" s="848"/>
      <c r="CQ115" s="848"/>
      <c r="CR115" s="848"/>
      <c r="CS115" s="848"/>
      <c r="CT115" s="848"/>
      <c r="CU115" s="848"/>
      <c r="CV115" s="848"/>
      <c r="CW115" s="848"/>
      <c r="CX115" s="848"/>
      <c r="CY115" s="848"/>
      <c r="CZ115" s="848"/>
      <c r="DA115" s="848"/>
      <c r="DB115" s="848"/>
      <c r="DC115" s="848"/>
      <c r="DD115" s="848"/>
    </row>
    <row r="116" spans="1:108" ht="34.5" customHeight="1">
      <c r="A116" s="848" t="s">
        <v>707</v>
      </c>
      <c r="B116" s="848"/>
      <c r="C116" s="848"/>
      <c r="D116" s="848"/>
      <c r="E116" s="848"/>
      <c r="F116" s="849" t="s">
        <v>4</v>
      </c>
      <c r="G116" s="850"/>
      <c r="H116" s="850"/>
      <c r="I116" s="850"/>
      <c r="J116" s="850"/>
      <c r="K116" s="850"/>
      <c r="L116" s="850"/>
      <c r="M116" s="850"/>
      <c r="N116" s="850"/>
      <c r="O116" s="850"/>
      <c r="P116" s="850"/>
      <c r="Q116" s="850"/>
      <c r="R116" s="850"/>
      <c r="S116" s="850"/>
      <c r="T116" s="850"/>
      <c r="U116" s="850"/>
      <c r="V116" s="850"/>
      <c r="W116" s="850"/>
      <c r="X116" s="850"/>
      <c r="Y116" s="850"/>
      <c r="Z116" s="850"/>
      <c r="AA116" s="850"/>
      <c r="AB116" s="850"/>
      <c r="AC116" s="850"/>
      <c r="AD116" s="850"/>
      <c r="AE116" s="850"/>
      <c r="AF116" s="851"/>
      <c r="AG116" s="852">
        <v>43066</v>
      </c>
      <c r="AH116" s="848"/>
      <c r="AI116" s="848"/>
      <c r="AJ116" s="848"/>
      <c r="AK116" s="848"/>
      <c r="AL116" s="848"/>
      <c r="AM116" s="848"/>
      <c r="AN116" s="848"/>
      <c r="AO116" s="848"/>
      <c r="AP116" s="848"/>
      <c r="AQ116" s="852">
        <v>43089</v>
      </c>
      <c r="AR116" s="848"/>
      <c r="AS116" s="848"/>
      <c r="AT116" s="848"/>
      <c r="AU116" s="848"/>
      <c r="AV116" s="848"/>
      <c r="AW116" s="848"/>
      <c r="AX116" s="848"/>
      <c r="AY116" s="848"/>
      <c r="AZ116" s="848"/>
      <c r="BA116" s="848"/>
      <c r="BB116" s="848"/>
      <c r="BC116" s="848"/>
      <c r="BD116" s="848"/>
      <c r="BE116" s="848"/>
      <c r="BF116" s="848"/>
      <c r="BG116" s="848"/>
      <c r="BH116" s="848"/>
      <c r="BI116" s="848"/>
      <c r="BJ116" s="848"/>
      <c r="BK116" s="848"/>
      <c r="BL116" s="848"/>
      <c r="BM116" s="848"/>
      <c r="BN116" s="848"/>
      <c r="BO116" s="848"/>
      <c r="BP116" s="848"/>
      <c r="BQ116" s="848"/>
      <c r="BR116" s="848"/>
      <c r="BS116" s="848"/>
      <c r="BT116" s="848"/>
      <c r="BU116" s="848"/>
      <c r="BV116" s="848"/>
      <c r="BW116" s="848"/>
      <c r="BX116" s="848"/>
      <c r="BY116" s="848"/>
      <c r="BZ116" s="848"/>
      <c r="CA116" s="848"/>
      <c r="CB116" s="848"/>
      <c r="CC116" s="848"/>
      <c r="CD116" s="848"/>
      <c r="CE116" s="848"/>
      <c r="CF116" s="848"/>
      <c r="CG116" s="848"/>
      <c r="CH116" s="848"/>
      <c r="CI116" s="848"/>
      <c r="CJ116" s="848"/>
      <c r="CK116" s="848"/>
      <c r="CL116" s="848"/>
      <c r="CM116" s="848"/>
      <c r="CN116" s="848"/>
      <c r="CO116" s="848"/>
      <c r="CP116" s="848"/>
      <c r="CQ116" s="848"/>
      <c r="CR116" s="848"/>
      <c r="CS116" s="848"/>
      <c r="CT116" s="848"/>
      <c r="CU116" s="848"/>
      <c r="CV116" s="848"/>
      <c r="CW116" s="848"/>
      <c r="CX116" s="848"/>
      <c r="CY116" s="848"/>
      <c r="CZ116" s="848"/>
      <c r="DA116" s="848"/>
      <c r="DB116" s="848"/>
      <c r="DC116" s="848"/>
      <c r="DD116" s="848"/>
    </row>
    <row r="117" spans="1:108" ht="21.75" customHeight="1">
      <c r="A117" s="848" t="s">
        <v>708</v>
      </c>
      <c r="B117" s="848"/>
      <c r="C117" s="848"/>
      <c r="D117" s="848"/>
      <c r="E117" s="848"/>
      <c r="F117" s="849" t="s">
        <v>281</v>
      </c>
      <c r="G117" s="850"/>
      <c r="H117" s="850"/>
      <c r="I117" s="850"/>
      <c r="J117" s="850"/>
      <c r="K117" s="850"/>
      <c r="L117" s="850"/>
      <c r="M117" s="850"/>
      <c r="N117" s="850"/>
      <c r="O117" s="850"/>
      <c r="P117" s="850"/>
      <c r="Q117" s="850"/>
      <c r="R117" s="850"/>
      <c r="S117" s="850"/>
      <c r="T117" s="850"/>
      <c r="U117" s="850"/>
      <c r="V117" s="850"/>
      <c r="W117" s="850"/>
      <c r="X117" s="850"/>
      <c r="Y117" s="850"/>
      <c r="Z117" s="850"/>
      <c r="AA117" s="850"/>
      <c r="AB117" s="850"/>
      <c r="AC117" s="850"/>
      <c r="AD117" s="850"/>
      <c r="AE117" s="850"/>
      <c r="AF117" s="851"/>
      <c r="AG117" s="852">
        <v>43090</v>
      </c>
      <c r="AH117" s="848"/>
      <c r="AI117" s="848"/>
      <c r="AJ117" s="848"/>
      <c r="AK117" s="848"/>
      <c r="AL117" s="848"/>
      <c r="AM117" s="848"/>
      <c r="AN117" s="848"/>
      <c r="AO117" s="848"/>
      <c r="AP117" s="848"/>
      <c r="AQ117" s="852">
        <v>43100</v>
      </c>
      <c r="AR117" s="848"/>
      <c r="AS117" s="848"/>
      <c r="AT117" s="848"/>
      <c r="AU117" s="848"/>
      <c r="AV117" s="848"/>
      <c r="AW117" s="848"/>
      <c r="AX117" s="848"/>
      <c r="AY117" s="848"/>
      <c r="AZ117" s="848"/>
      <c r="BA117" s="848"/>
      <c r="BB117" s="848"/>
      <c r="BC117" s="848"/>
      <c r="BD117" s="848"/>
      <c r="BE117" s="848"/>
      <c r="BF117" s="848"/>
      <c r="BG117" s="848"/>
      <c r="BH117" s="848"/>
      <c r="BI117" s="848"/>
      <c r="BJ117" s="848"/>
      <c r="BK117" s="848"/>
      <c r="BL117" s="848"/>
      <c r="BM117" s="848"/>
      <c r="BN117" s="848"/>
      <c r="BO117" s="848"/>
      <c r="BP117" s="848"/>
      <c r="BQ117" s="848"/>
      <c r="BR117" s="848"/>
      <c r="BS117" s="848"/>
      <c r="BT117" s="848"/>
      <c r="BU117" s="848"/>
      <c r="BV117" s="848"/>
      <c r="BW117" s="848"/>
      <c r="BX117" s="848"/>
      <c r="BY117" s="848"/>
      <c r="BZ117" s="848"/>
      <c r="CA117" s="848"/>
      <c r="CB117" s="848"/>
      <c r="CC117" s="848"/>
      <c r="CD117" s="848"/>
      <c r="CE117" s="848"/>
      <c r="CF117" s="848"/>
      <c r="CG117" s="848"/>
      <c r="CH117" s="848"/>
      <c r="CI117" s="848"/>
      <c r="CJ117" s="848"/>
      <c r="CK117" s="848"/>
      <c r="CL117" s="848"/>
      <c r="CM117" s="848"/>
      <c r="CN117" s="848"/>
      <c r="CO117" s="848"/>
      <c r="CP117" s="848"/>
      <c r="CQ117" s="848"/>
      <c r="CR117" s="848"/>
      <c r="CS117" s="848"/>
      <c r="CT117" s="848"/>
      <c r="CU117" s="848"/>
      <c r="CV117" s="848"/>
      <c r="CW117" s="848"/>
      <c r="CX117" s="848"/>
      <c r="CY117" s="848"/>
      <c r="CZ117" s="848"/>
      <c r="DA117" s="848"/>
      <c r="DB117" s="848"/>
      <c r="DC117" s="848"/>
      <c r="DD117" s="848"/>
    </row>
    <row r="118" spans="1:108" ht="21.75" customHeight="1">
      <c r="A118" s="859" t="s">
        <v>741</v>
      </c>
      <c r="B118" s="860"/>
      <c r="C118" s="860"/>
      <c r="D118" s="860"/>
      <c r="E118" s="860"/>
      <c r="F118" s="860"/>
      <c r="G118" s="860"/>
      <c r="H118" s="860"/>
      <c r="I118" s="860"/>
      <c r="J118" s="860"/>
      <c r="K118" s="860"/>
      <c r="L118" s="860"/>
      <c r="M118" s="860"/>
      <c r="N118" s="860"/>
      <c r="O118" s="860"/>
      <c r="P118" s="860"/>
      <c r="Q118" s="860"/>
      <c r="R118" s="860"/>
      <c r="S118" s="860"/>
      <c r="T118" s="860"/>
      <c r="U118" s="860"/>
      <c r="V118" s="860"/>
      <c r="W118" s="860"/>
      <c r="X118" s="860"/>
      <c r="Y118" s="860"/>
      <c r="Z118" s="860"/>
      <c r="AA118" s="860"/>
      <c r="AB118" s="860"/>
      <c r="AC118" s="860"/>
      <c r="AD118" s="860"/>
      <c r="AE118" s="860"/>
      <c r="AF118" s="860"/>
      <c r="AG118" s="860"/>
      <c r="AH118" s="860"/>
      <c r="AI118" s="860"/>
      <c r="AJ118" s="860"/>
      <c r="AK118" s="860"/>
      <c r="AL118" s="860"/>
      <c r="AM118" s="860"/>
      <c r="AN118" s="860"/>
      <c r="AO118" s="860"/>
      <c r="AP118" s="860"/>
      <c r="AQ118" s="860"/>
      <c r="AR118" s="860"/>
      <c r="AS118" s="860"/>
      <c r="AT118" s="860"/>
      <c r="AU118" s="860"/>
      <c r="AV118" s="860"/>
      <c r="AW118" s="860"/>
      <c r="AX118" s="860"/>
      <c r="AY118" s="860"/>
      <c r="AZ118" s="860"/>
      <c r="BA118" s="860"/>
      <c r="BB118" s="860"/>
      <c r="BC118" s="860"/>
      <c r="BD118" s="860"/>
      <c r="BE118" s="860"/>
      <c r="BF118" s="860"/>
      <c r="BG118" s="860"/>
      <c r="BH118" s="860"/>
      <c r="BI118" s="860"/>
      <c r="BJ118" s="860"/>
      <c r="BK118" s="860"/>
      <c r="BL118" s="860"/>
      <c r="BM118" s="860"/>
      <c r="BN118" s="860"/>
      <c r="BO118" s="860"/>
      <c r="BP118" s="860"/>
      <c r="BQ118" s="860"/>
      <c r="BR118" s="860"/>
      <c r="BS118" s="860"/>
      <c r="BT118" s="860"/>
      <c r="BU118" s="860"/>
      <c r="BV118" s="860"/>
      <c r="BW118" s="860"/>
      <c r="BX118" s="860"/>
      <c r="BY118" s="860"/>
      <c r="BZ118" s="860"/>
      <c r="CA118" s="860"/>
      <c r="CB118" s="860"/>
      <c r="CC118" s="860"/>
      <c r="CD118" s="860"/>
      <c r="CE118" s="860"/>
      <c r="CF118" s="860"/>
      <c r="CG118" s="860"/>
      <c r="CH118" s="860"/>
      <c r="CI118" s="860"/>
      <c r="CJ118" s="860"/>
      <c r="CK118" s="860"/>
      <c r="CL118" s="860"/>
      <c r="CM118" s="860"/>
      <c r="CN118" s="860"/>
      <c r="CO118" s="860"/>
      <c r="CP118" s="860"/>
      <c r="CQ118" s="860"/>
      <c r="CR118" s="860"/>
      <c r="CS118" s="860"/>
      <c r="CT118" s="860"/>
      <c r="CU118" s="860"/>
      <c r="CV118" s="860"/>
      <c r="CW118" s="860"/>
      <c r="CX118" s="860"/>
      <c r="CY118" s="860"/>
      <c r="CZ118" s="860"/>
      <c r="DA118" s="860"/>
      <c r="DB118" s="860"/>
      <c r="DC118" s="860"/>
      <c r="DD118" s="861"/>
    </row>
    <row r="119" spans="1:108" ht="21.75" customHeight="1">
      <c r="A119" s="848" t="s">
        <v>158</v>
      </c>
      <c r="B119" s="848"/>
      <c r="C119" s="848"/>
      <c r="D119" s="848"/>
      <c r="E119" s="848"/>
      <c r="F119" s="853" t="s">
        <v>284</v>
      </c>
      <c r="G119" s="854"/>
      <c r="H119" s="854"/>
      <c r="I119" s="854"/>
      <c r="J119" s="854"/>
      <c r="K119" s="854"/>
      <c r="L119" s="854"/>
      <c r="M119" s="854"/>
      <c r="N119" s="854"/>
      <c r="O119" s="854"/>
      <c r="P119" s="854"/>
      <c r="Q119" s="854"/>
      <c r="R119" s="854"/>
      <c r="S119" s="854"/>
      <c r="T119" s="854"/>
      <c r="U119" s="854"/>
      <c r="V119" s="854"/>
      <c r="W119" s="854"/>
      <c r="X119" s="854"/>
      <c r="Y119" s="854"/>
      <c r="Z119" s="854"/>
      <c r="AA119" s="854"/>
      <c r="AB119" s="854"/>
      <c r="AC119" s="854"/>
      <c r="AD119" s="854"/>
      <c r="AE119" s="854"/>
      <c r="AF119" s="854"/>
      <c r="AG119" s="854"/>
      <c r="AH119" s="854"/>
      <c r="AI119" s="854"/>
      <c r="AJ119" s="854"/>
      <c r="AK119" s="854"/>
      <c r="AL119" s="854"/>
      <c r="AM119" s="854"/>
      <c r="AN119" s="854"/>
      <c r="AO119" s="854"/>
      <c r="AP119" s="854"/>
      <c r="AQ119" s="854"/>
      <c r="AR119" s="854"/>
      <c r="AS119" s="854"/>
      <c r="AT119" s="854"/>
      <c r="AU119" s="854"/>
      <c r="AV119" s="854"/>
      <c r="AW119" s="854"/>
      <c r="AX119" s="854"/>
      <c r="AY119" s="854"/>
      <c r="AZ119" s="854"/>
      <c r="BA119" s="854"/>
      <c r="BB119" s="854"/>
      <c r="BC119" s="854"/>
      <c r="BD119" s="854"/>
      <c r="BE119" s="854"/>
      <c r="BF119" s="854"/>
      <c r="BG119" s="854"/>
      <c r="BH119" s="854"/>
      <c r="BI119" s="854"/>
      <c r="BJ119" s="854"/>
      <c r="BK119" s="854"/>
      <c r="BL119" s="854"/>
      <c r="BM119" s="854"/>
      <c r="BN119" s="854"/>
      <c r="BO119" s="854"/>
      <c r="BP119" s="854"/>
      <c r="BQ119" s="854"/>
      <c r="BR119" s="854"/>
      <c r="BS119" s="854"/>
      <c r="BT119" s="854"/>
      <c r="BU119" s="854"/>
      <c r="BV119" s="854"/>
      <c r="BW119" s="854"/>
      <c r="BX119" s="854"/>
      <c r="BY119" s="854"/>
      <c r="BZ119" s="854"/>
      <c r="CA119" s="854"/>
      <c r="CB119" s="854"/>
      <c r="CC119" s="854"/>
      <c r="CD119" s="854"/>
      <c r="CE119" s="854"/>
      <c r="CF119" s="854"/>
      <c r="CG119" s="854"/>
      <c r="CH119" s="854"/>
      <c r="CI119" s="854"/>
      <c r="CJ119" s="854"/>
      <c r="CK119" s="854"/>
      <c r="CL119" s="854"/>
      <c r="CM119" s="854"/>
      <c r="CN119" s="854"/>
      <c r="CO119" s="854"/>
      <c r="CP119" s="854"/>
      <c r="CQ119" s="854"/>
      <c r="CR119" s="854"/>
      <c r="CS119" s="854"/>
      <c r="CT119" s="854"/>
      <c r="CU119" s="854"/>
      <c r="CV119" s="854"/>
      <c r="CW119" s="854"/>
      <c r="CX119" s="854"/>
      <c r="CY119" s="854"/>
      <c r="CZ119" s="854"/>
      <c r="DA119" s="854"/>
      <c r="DB119" s="854"/>
      <c r="DC119" s="854"/>
      <c r="DD119" s="855"/>
    </row>
    <row r="120" spans="1:108" ht="21.75" customHeight="1">
      <c r="A120" s="848" t="s">
        <v>93</v>
      </c>
      <c r="B120" s="848"/>
      <c r="C120" s="848"/>
      <c r="D120" s="848"/>
      <c r="E120" s="848"/>
      <c r="F120" s="849" t="s">
        <v>718</v>
      </c>
      <c r="G120" s="850"/>
      <c r="H120" s="850"/>
      <c r="I120" s="850"/>
      <c r="J120" s="850"/>
      <c r="K120" s="850"/>
      <c r="L120" s="850"/>
      <c r="M120" s="850"/>
      <c r="N120" s="850"/>
      <c r="O120" s="850"/>
      <c r="P120" s="850"/>
      <c r="Q120" s="850"/>
      <c r="R120" s="850"/>
      <c r="S120" s="850"/>
      <c r="T120" s="850"/>
      <c r="U120" s="850"/>
      <c r="V120" s="850"/>
      <c r="W120" s="850"/>
      <c r="X120" s="850"/>
      <c r="Y120" s="850"/>
      <c r="Z120" s="850"/>
      <c r="AA120" s="850"/>
      <c r="AB120" s="850"/>
      <c r="AC120" s="850"/>
      <c r="AD120" s="850"/>
      <c r="AE120" s="850"/>
      <c r="AF120" s="851"/>
      <c r="AG120" s="852">
        <v>42461</v>
      </c>
      <c r="AH120" s="848"/>
      <c r="AI120" s="848"/>
      <c r="AJ120" s="848"/>
      <c r="AK120" s="848"/>
      <c r="AL120" s="848"/>
      <c r="AM120" s="848"/>
      <c r="AN120" s="848"/>
      <c r="AO120" s="848"/>
      <c r="AP120" s="848"/>
      <c r="AQ120" s="852">
        <v>42491</v>
      </c>
      <c r="AR120" s="848"/>
      <c r="AS120" s="848"/>
      <c r="AT120" s="848"/>
      <c r="AU120" s="848"/>
      <c r="AV120" s="848"/>
      <c r="AW120" s="848"/>
      <c r="AX120" s="848"/>
      <c r="AY120" s="848"/>
      <c r="AZ120" s="848"/>
      <c r="BA120" s="848"/>
      <c r="BB120" s="848"/>
      <c r="BC120" s="848"/>
      <c r="BD120" s="848"/>
      <c r="BE120" s="848"/>
      <c r="BF120" s="848"/>
      <c r="BG120" s="848"/>
      <c r="BH120" s="848"/>
      <c r="BI120" s="848"/>
      <c r="BJ120" s="848"/>
      <c r="BK120" s="848"/>
      <c r="BL120" s="848"/>
      <c r="BM120" s="848"/>
      <c r="BN120" s="848"/>
      <c r="BO120" s="848"/>
      <c r="BP120" s="848"/>
      <c r="BQ120" s="848"/>
      <c r="BR120" s="848"/>
      <c r="BS120" s="848"/>
      <c r="BT120" s="848"/>
      <c r="BU120" s="848"/>
      <c r="BV120" s="848"/>
      <c r="BW120" s="848"/>
      <c r="BX120" s="848"/>
      <c r="BY120" s="848"/>
      <c r="BZ120" s="848"/>
      <c r="CA120" s="848"/>
      <c r="CB120" s="848"/>
      <c r="CC120" s="848"/>
      <c r="CD120" s="848"/>
      <c r="CE120" s="848"/>
      <c r="CF120" s="848"/>
      <c r="CG120" s="848"/>
      <c r="CH120" s="848"/>
      <c r="CI120" s="848"/>
      <c r="CJ120" s="848"/>
      <c r="CK120" s="848"/>
      <c r="CL120" s="848"/>
      <c r="CM120" s="848"/>
      <c r="CN120" s="848"/>
      <c r="CO120" s="848"/>
      <c r="CP120" s="848"/>
      <c r="CQ120" s="848"/>
      <c r="CR120" s="848"/>
      <c r="CS120" s="848"/>
      <c r="CT120" s="848"/>
      <c r="CU120" s="848"/>
      <c r="CV120" s="848"/>
      <c r="CW120" s="848"/>
      <c r="CX120" s="848"/>
      <c r="CY120" s="848"/>
      <c r="CZ120" s="848"/>
      <c r="DA120" s="848"/>
      <c r="DB120" s="848"/>
      <c r="DC120" s="848"/>
      <c r="DD120" s="848"/>
    </row>
    <row r="121" spans="1:108" ht="21.75" customHeight="1">
      <c r="A121" s="848" t="s">
        <v>100</v>
      </c>
      <c r="B121" s="848"/>
      <c r="C121" s="848"/>
      <c r="D121" s="848"/>
      <c r="E121" s="848"/>
      <c r="F121" s="849" t="s">
        <v>719</v>
      </c>
      <c r="G121" s="850"/>
      <c r="H121" s="850"/>
      <c r="I121" s="850"/>
      <c r="J121" s="850"/>
      <c r="K121" s="850"/>
      <c r="L121" s="850"/>
      <c r="M121" s="850"/>
      <c r="N121" s="850"/>
      <c r="O121" s="850"/>
      <c r="P121" s="850"/>
      <c r="Q121" s="850"/>
      <c r="R121" s="850"/>
      <c r="S121" s="850"/>
      <c r="T121" s="850"/>
      <c r="U121" s="850"/>
      <c r="V121" s="850"/>
      <c r="W121" s="850"/>
      <c r="X121" s="850"/>
      <c r="Y121" s="850"/>
      <c r="Z121" s="850"/>
      <c r="AA121" s="850"/>
      <c r="AB121" s="850"/>
      <c r="AC121" s="850"/>
      <c r="AD121" s="850"/>
      <c r="AE121" s="850"/>
      <c r="AF121" s="851"/>
      <c r="AG121" s="852">
        <v>42614</v>
      </c>
      <c r="AH121" s="848"/>
      <c r="AI121" s="848"/>
      <c r="AJ121" s="848"/>
      <c r="AK121" s="848"/>
      <c r="AL121" s="848"/>
      <c r="AM121" s="848"/>
      <c r="AN121" s="848"/>
      <c r="AO121" s="848"/>
      <c r="AP121" s="848"/>
      <c r="AQ121" s="852">
        <v>42644</v>
      </c>
      <c r="AR121" s="848"/>
      <c r="AS121" s="848"/>
      <c r="AT121" s="848"/>
      <c r="AU121" s="848"/>
      <c r="AV121" s="848"/>
      <c r="AW121" s="848"/>
      <c r="AX121" s="848"/>
      <c r="AY121" s="848"/>
      <c r="AZ121" s="848"/>
      <c r="BA121" s="848"/>
      <c r="BB121" s="848"/>
      <c r="BC121" s="848"/>
      <c r="BD121" s="848"/>
      <c r="BE121" s="848"/>
      <c r="BF121" s="848"/>
      <c r="BG121" s="848"/>
      <c r="BH121" s="848"/>
      <c r="BI121" s="848"/>
      <c r="BJ121" s="848"/>
      <c r="BK121" s="848"/>
      <c r="BL121" s="848"/>
      <c r="BM121" s="848"/>
      <c r="BN121" s="848"/>
      <c r="BO121" s="848"/>
      <c r="BP121" s="848"/>
      <c r="BQ121" s="848"/>
      <c r="BR121" s="848"/>
      <c r="BS121" s="848"/>
      <c r="BT121" s="848"/>
      <c r="BU121" s="848"/>
      <c r="BV121" s="848"/>
      <c r="BW121" s="848"/>
      <c r="BX121" s="848"/>
      <c r="BY121" s="848"/>
      <c r="BZ121" s="848"/>
      <c r="CA121" s="848"/>
      <c r="CB121" s="848"/>
      <c r="CC121" s="848"/>
      <c r="CD121" s="848"/>
      <c r="CE121" s="848"/>
      <c r="CF121" s="848"/>
      <c r="CG121" s="848"/>
      <c r="CH121" s="848"/>
      <c r="CI121" s="848"/>
      <c r="CJ121" s="848"/>
      <c r="CK121" s="848"/>
      <c r="CL121" s="848"/>
      <c r="CM121" s="848"/>
      <c r="CN121" s="848"/>
      <c r="CO121" s="848"/>
      <c r="CP121" s="848"/>
      <c r="CQ121" s="848"/>
      <c r="CR121" s="848"/>
      <c r="CS121" s="848"/>
      <c r="CT121" s="848"/>
      <c r="CU121" s="848"/>
      <c r="CV121" s="848"/>
      <c r="CW121" s="848"/>
      <c r="CX121" s="848"/>
      <c r="CY121" s="848"/>
      <c r="CZ121" s="848"/>
      <c r="DA121" s="848"/>
      <c r="DB121" s="848"/>
      <c r="DC121" s="848"/>
      <c r="DD121" s="848"/>
    </row>
    <row r="122" spans="1:108" ht="21.75" customHeight="1">
      <c r="A122" s="848" t="s">
        <v>104</v>
      </c>
      <c r="B122" s="848"/>
      <c r="C122" s="848"/>
      <c r="D122" s="848"/>
      <c r="E122" s="848"/>
      <c r="F122" s="856" t="s">
        <v>722</v>
      </c>
      <c r="G122" s="857"/>
      <c r="H122" s="857"/>
      <c r="I122" s="857"/>
      <c r="J122" s="857"/>
      <c r="K122" s="857"/>
      <c r="L122" s="857"/>
      <c r="M122" s="857"/>
      <c r="N122" s="857"/>
      <c r="O122" s="857"/>
      <c r="P122" s="857"/>
      <c r="Q122" s="857"/>
      <c r="R122" s="857"/>
      <c r="S122" s="857"/>
      <c r="T122" s="857"/>
      <c r="U122" s="857"/>
      <c r="V122" s="857"/>
      <c r="W122" s="857"/>
      <c r="X122" s="857"/>
      <c r="Y122" s="857"/>
      <c r="Z122" s="857"/>
      <c r="AA122" s="857"/>
      <c r="AB122" s="857"/>
      <c r="AC122" s="857"/>
      <c r="AD122" s="857"/>
      <c r="AE122" s="857"/>
      <c r="AF122" s="858"/>
      <c r="AG122" s="852">
        <v>42644</v>
      </c>
      <c r="AH122" s="848"/>
      <c r="AI122" s="848"/>
      <c r="AJ122" s="848"/>
      <c r="AK122" s="848"/>
      <c r="AL122" s="848"/>
      <c r="AM122" s="848"/>
      <c r="AN122" s="848"/>
      <c r="AO122" s="848"/>
      <c r="AP122" s="848"/>
      <c r="AQ122" s="852">
        <v>42653</v>
      </c>
      <c r="AR122" s="848"/>
      <c r="AS122" s="848"/>
      <c r="AT122" s="848"/>
      <c r="AU122" s="848"/>
      <c r="AV122" s="848"/>
      <c r="AW122" s="848"/>
      <c r="AX122" s="848"/>
      <c r="AY122" s="848"/>
      <c r="AZ122" s="848"/>
      <c r="BA122" s="848"/>
      <c r="BB122" s="848"/>
      <c r="BC122" s="848"/>
      <c r="BD122" s="848"/>
      <c r="BE122" s="848"/>
      <c r="BF122" s="848"/>
      <c r="BG122" s="848"/>
      <c r="BH122" s="848"/>
      <c r="BI122" s="848"/>
      <c r="BJ122" s="848"/>
      <c r="BK122" s="848"/>
      <c r="BL122" s="848"/>
      <c r="BM122" s="848"/>
      <c r="BN122" s="848"/>
      <c r="BO122" s="848"/>
      <c r="BP122" s="848"/>
      <c r="BQ122" s="848"/>
      <c r="BR122" s="848"/>
      <c r="BS122" s="848"/>
      <c r="BT122" s="848"/>
      <c r="BU122" s="848"/>
      <c r="BV122" s="848"/>
      <c r="BW122" s="848"/>
      <c r="BX122" s="848"/>
      <c r="BY122" s="848"/>
      <c r="BZ122" s="848"/>
      <c r="CA122" s="848"/>
      <c r="CB122" s="848"/>
      <c r="CC122" s="848"/>
      <c r="CD122" s="848"/>
      <c r="CE122" s="848"/>
      <c r="CF122" s="848"/>
      <c r="CG122" s="848"/>
      <c r="CH122" s="848"/>
      <c r="CI122" s="848"/>
      <c r="CJ122" s="848"/>
      <c r="CK122" s="848"/>
      <c r="CL122" s="848"/>
      <c r="CM122" s="848"/>
      <c r="CN122" s="848"/>
      <c r="CO122" s="848"/>
      <c r="CP122" s="848"/>
      <c r="CQ122" s="848"/>
      <c r="CR122" s="848"/>
      <c r="CS122" s="848"/>
      <c r="CT122" s="848"/>
      <c r="CU122" s="848"/>
      <c r="CV122" s="848"/>
      <c r="CW122" s="848"/>
      <c r="CX122" s="848"/>
      <c r="CY122" s="848"/>
      <c r="CZ122" s="848"/>
      <c r="DA122" s="848"/>
      <c r="DB122" s="848"/>
      <c r="DC122" s="848"/>
      <c r="DD122" s="848"/>
    </row>
    <row r="123" spans="1:108" ht="21.75" customHeight="1">
      <c r="A123" s="848">
        <v>2</v>
      </c>
      <c r="B123" s="848"/>
      <c r="C123" s="848"/>
      <c r="D123" s="848"/>
      <c r="E123" s="848"/>
      <c r="F123" s="853" t="s">
        <v>723</v>
      </c>
      <c r="G123" s="854"/>
      <c r="H123" s="854"/>
      <c r="I123" s="854"/>
      <c r="J123" s="854"/>
      <c r="K123" s="854"/>
      <c r="L123" s="854"/>
      <c r="M123" s="854"/>
      <c r="N123" s="854"/>
      <c r="O123" s="854"/>
      <c r="P123" s="854"/>
      <c r="Q123" s="854"/>
      <c r="R123" s="854"/>
      <c r="S123" s="854"/>
      <c r="T123" s="854"/>
      <c r="U123" s="854"/>
      <c r="V123" s="854"/>
      <c r="W123" s="854"/>
      <c r="X123" s="854"/>
      <c r="Y123" s="854"/>
      <c r="Z123" s="854"/>
      <c r="AA123" s="854"/>
      <c r="AB123" s="854"/>
      <c r="AC123" s="854"/>
      <c r="AD123" s="854"/>
      <c r="AE123" s="854"/>
      <c r="AF123" s="854"/>
      <c r="AG123" s="854"/>
      <c r="AH123" s="854"/>
      <c r="AI123" s="854"/>
      <c r="AJ123" s="854"/>
      <c r="AK123" s="854"/>
      <c r="AL123" s="854"/>
      <c r="AM123" s="854"/>
      <c r="AN123" s="854"/>
      <c r="AO123" s="854"/>
      <c r="AP123" s="854"/>
      <c r="AQ123" s="854"/>
      <c r="AR123" s="854"/>
      <c r="AS123" s="854"/>
      <c r="AT123" s="854"/>
      <c r="AU123" s="854"/>
      <c r="AV123" s="854"/>
      <c r="AW123" s="854"/>
      <c r="AX123" s="854"/>
      <c r="AY123" s="854"/>
      <c r="AZ123" s="854"/>
      <c r="BA123" s="854"/>
      <c r="BB123" s="854"/>
      <c r="BC123" s="854"/>
      <c r="BD123" s="854"/>
      <c r="BE123" s="854"/>
      <c r="BF123" s="854"/>
      <c r="BG123" s="854"/>
      <c r="BH123" s="854"/>
      <c r="BI123" s="854"/>
      <c r="BJ123" s="854"/>
      <c r="BK123" s="854"/>
      <c r="BL123" s="854"/>
      <c r="BM123" s="854"/>
      <c r="BN123" s="854"/>
      <c r="BO123" s="854"/>
      <c r="BP123" s="854"/>
      <c r="BQ123" s="854"/>
      <c r="BR123" s="854"/>
      <c r="BS123" s="854"/>
      <c r="BT123" s="854"/>
      <c r="BU123" s="854"/>
      <c r="BV123" s="854"/>
      <c r="BW123" s="854"/>
      <c r="BX123" s="854"/>
      <c r="BY123" s="854"/>
      <c r="BZ123" s="854"/>
      <c r="CA123" s="854"/>
      <c r="CB123" s="854"/>
      <c r="CC123" s="854"/>
      <c r="CD123" s="854"/>
      <c r="CE123" s="854"/>
      <c r="CF123" s="854"/>
      <c r="CG123" s="854"/>
      <c r="CH123" s="854"/>
      <c r="CI123" s="854"/>
      <c r="CJ123" s="854"/>
      <c r="CK123" s="854"/>
      <c r="CL123" s="854"/>
      <c r="CM123" s="854"/>
      <c r="CN123" s="854"/>
      <c r="CO123" s="854"/>
      <c r="CP123" s="854"/>
      <c r="CQ123" s="854"/>
      <c r="CR123" s="854"/>
      <c r="CS123" s="854"/>
      <c r="CT123" s="854"/>
      <c r="CU123" s="854"/>
      <c r="CV123" s="854"/>
      <c r="CW123" s="854"/>
      <c r="CX123" s="854"/>
      <c r="CY123" s="854"/>
      <c r="CZ123" s="854"/>
      <c r="DA123" s="854"/>
      <c r="DB123" s="854"/>
      <c r="DC123" s="854"/>
      <c r="DD123" s="855"/>
    </row>
    <row r="124" spans="1:108" ht="21.75" customHeight="1">
      <c r="A124" s="848" t="s">
        <v>108</v>
      </c>
      <c r="B124" s="848"/>
      <c r="C124" s="848"/>
      <c r="D124" s="848"/>
      <c r="E124" s="848"/>
      <c r="F124" s="856" t="s">
        <v>283</v>
      </c>
      <c r="G124" s="857"/>
      <c r="H124" s="857"/>
      <c r="I124" s="857"/>
      <c r="J124" s="857"/>
      <c r="K124" s="857"/>
      <c r="L124" s="857"/>
      <c r="M124" s="857"/>
      <c r="N124" s="857"/>
      <c r="O124" s="857"/>
      <c r="P124" s="857"/>
      <c r="Q124" s="857"/>
      <c r="R124" s="857"/>
      <c r="S124" s="857"/>
      <c r="T124" s="857"/>
      <c r="U124" s="857"/>
      <c r="V124" s="857"/>
      <c r="W124" s="857"/>
      <c r="X124" s="857"/>
      <c r="Y124" s="857"/>
      <c r="Z124" s="857"/>
      <c r="AA124" s="857"/>
      <c r="AB124" s="857"/>
      <c r="AC124" s="857"/>
      <c r="AD124" s="857"/>
      <c r="AE124" s="857"/>
      <c r="AF124" s="858"/>
      <c r="AG124" s="852">
        <v>42745</v>
      </c>
      <c r="AH124" s="848"/>
      <c r="AI124" s="848"/>
      <c r="AJ124" s="848"/>
      <c r="AK124" s="848"/>
      <c r="AL124" s="848"/>
      <c r="AM124" s="848"/>
      <c r="AN124" s="848"/>
      <c r="AO124" s="848"/>
      <c r="AP124" s="848"/>
      <c r="AQ124" s="852">
        <v>42794</v>
      </c>
      <c r="AR124" s="848"/>
      <c r="AS124" s="848"/>
      <c r="AT124" s="848"/>
      <c r="AU124" s="848"/>
      <c r="AV124" s="848"/>
      <c r="AW124" s="848"/>
      <c r="AX124" s="848"/>
      <c r="AY124" s="848"/>
      <c r="AZ124" s="848"/>
      <c r="BA124" s="848"/>
      <c r="BB124" s="848"/>
      <c r="BC124" s="848"/>
      <c r="BD124" s="848"/>
      <c r="BE124" s="848"/>
      <c r="BF124" s="848"/>
      <c r="BG124" s="848"/>
      <c r="BH124" s="848"/>
      <c r="BI124" s="848"/>
      <c r="BJ124" s="848"/>
      <c r="BK124" s="848"/>
      <c r="BL124" s="848"/>
      <c r="BM124" s="848"/>
      <c r="BN124" s="848"/>
      <c r="BO124" s="848"/>
      <c r="BP124" s="848"/>
      <c r="BQ124" s="848"/>
      <c r="BR124" s="848"/>
      <c r="BS124" s="848"/>
      <c r="BT124" s="848"/>
      <c r="BU124" s="848"/>
      <c r="BV124" s="848"/>
      <c r="BW124" s="848"/>
      <c r="BX124" s="848"/>
      <c r="BY124" s="848"/>
      <c r="BZ124" s="848"/>
      <c r="CA124" s="848"/>
      <c r="CB124" s="848"/>
      <c r="CC124" s="848"/>
      <c r="CD124" s="848"/>
      <c r="CE124" s="848"/>
      <c r="CF124" s="848"/>
      <c r="CG124" s="848"/>
      <c r="CH124" s="848"/>
      <c r="CI124" s="848"/>
      <c r="CJ124" s="848"/>
      <c r="CK124" s="848"/>
      <c r="CL124" s="848"/>
      <c r="CM124" s="848"/>
      <c r="CN124" s="848"/>
      <c r="CO124" s="848"/>
      <c r="CP124" s="848"/>
      <c r="CQ124" s="848"/>
      <c r="CR124" s="848"/>
      <c r="CS124" s="848"/>
      <c r="CT124" s="848"/>
      <c r="CU124" s="848"/>
      <c r="CV124" s="848"/>
      <c r="CW124" s="848"/>
      <c r="CX124" s="848"/>
      <c r="CY124" s="848"/>
      <c r="CZ124" s="848"/>
      <c r="DA124" s="848"/>
      <c r="DB124" s="848"/>
      <c r="DC124" s="848"/>
      <c r="DD124" s="848"/>
    </row>
    <row r="125" spans="1:108" ht="33.75" customHeight="1">
      <c r="A125" s="848" t="s">
        <v>109</v>
      </c>
      <c r="B125" s="848"/>
      <c r="C125" s="848"/>
      <c r="D125" s="848"/>
      <c r="E125" s="848"/>
      <c r="F125" s="849" t="s">
        <v>724</v>
      </c>
      <c r="G125" s="850"/>
      <c r="H125" s="850"/>
      <c r="I125" s="850"/>
      <c r="J125" s="850"/>
      <c r="K125" s="850"/>
      <c r="L125" s="850"/>
      <c r="M125" s="850"/>
      <c r="N125" s="850"/>
      <c r="O125" s="850"/>
      <c r="P125" s="850"/>
      <c r="Q125" s="850"/>
      <c r="R125" s="850"/>
      <c r="S125" s="850"/>
      <c r="T125" s="850"/>
      <c r="U125" s="850"/>
      <c r="V125" s="850"/>
      <c r="W125" s="850"/>
      <c r="X125" s="850"/>
      <c r="Y125" s="850"/>
      <c r="Z125" s="850"/>
      <c r="AA125" s="850"/>
      <c r="AB125" s="850"/>
      <c r="AC125" s="850"/>
      <c r="AD125" s="850"/>
      <c r="AE125" s="850"/>
      <c r="AF125" s="851"/>
      <c r="AG125" s="852">
        <v>42491</v>
      </c>
      <c r="AH125" s="848"/>
      <c r="AI125" s="848"/>
      <c r="AJ125" s="848"/>
      <c r="AK125" s="848"/>
      <c r="AL125" s="848"/>
      <c r="AM125" s="848"/>
      <c r="AN125" s="848"/>
      <c r="AO125" s="848"/>
      <c r="AP125" s="848"/>
      <c r="AQ125" s="852">
        <v>42675</v>
      </c>
      <c r="AR125" s="848"/>
      <c r="AS125" s="848"/>
      <c r="AT125" s="848"/>
      <c r="AU125" s="848"/>
      <c r="AV125" s="848"/>
      <c r="AW125" s="848"/>
      <c r="AX125" s="848"/>
      <c r="AY125" s="848"/>
      <c r="AZ125" s="848"/>
      <c r="BA125" s="848"/>
      <c r="BB125" s="848"/>
      <c r="BC125" s="848"/>
      <c r="BD125" s="848"/>
      <c r="BE125" s="848"/>
      <c r="BF125" s="848"/>
      <c r="BG125" s="848"/>
      <c r="BH125" s="848"/>
      <c r="BI125" s="848"/>
      <c r="BJ125" s="848"/>
      <c r="BK125" s="848"/>
      <c r="BL125" s="848"/>
      <c r="BM125" s="848"/>
      <c r="BN125" s="848"/>
      <c r="BO125" s="848"/>
      <c r="BP125" s="848"/>
      <c r="BQ125" s="848"/>
      <c r="BR125" s="848"/>
      <c r="BS125" s="848"/>
      <c r="BT125" s="848"/>
      <c r="BU125" s="848"/>
      <c r="BV125" s="848"/>
      <c r="BW125" s="848"/>
      <c r="BX125" s="848"/>
      <c r="BY125" s="848"/>
      <c r="BZ125" s="848"/>
      <c r="CA125" s="848"/>
      <c r="CB125" s="848"/>
      <c r="CC125" s="848"/>
      <c r="CD125" s="848"/>
      <c r="CE125" s="848"/>
      <c r="CF125" s="848"/>
      <c r="CG125" s="848"/>
      <c r="CH125" s="848"/>
      <c r="CI125" s="848"/>
      <c r="CJ125" s="848"/>
      <c r="CK125" s="848"/>
      <c r="CL125" s="848"/>
      <c r="CM125" s="848"/>
      <c r="CN125" s="848"/>
      <c r="CO125" s="848"/>
      <c r="CP125" s="848"/>
      <c r="CQ125" s="848"/>
      <c r="CR125" s="848"/>
      <c r="CS125" s="848"/>
      <c r="CT125" s="848"/>
      <c r="CU125" s="848"/>
      <c r="CV125" s="848"/>
      <c r="CW125" s="848"/>
      <c r="CX125" s="848"/>
      <c r="CY125" s="848"/>
      <c r="CZ125" s="848"/>
      <c r="DA125" s="848"/>
      <c r="DB125" s="848"/>
      <c r="DC125" s="848"/>
      <c r="DD125" s="848"/>
    </row>
    <row r="126" spans="1:108" ht="21.75" customHeight="1">
      <c r="A126" s="848">
        <v>3</v>
      </c>
      <c r="B126" s="848"/>
      <c r="C126" s="848"/>
      <c r="D126" s="848"/>
      <c r="E126" s="848"/>
      <c r="F126" s="853" t="s">
        <v>726</v>
      </c>
      <c r="G126" s="854"/>
      <c r="H126" s="854"/>
      <c r="I126" s="854"/>
      <c r="J126" s="854"/>
      <c r="K126" s="854"/>
      <c r="L126" s="854"/>
      <c r="M126" s="854"/>
      <c r="N126" s="854"/>
      <c r="O126" s="854"/>
      <c r="P126" s="854"/>
      <c r="Q126" s="854"/>
      <c r="R126" s="854"/>
      <c r="S126" s="854"/>
      <c r="T126" s="854"/>
      <c r="U126" s="854"/>
      <c r="V126" s="854"/>
      <c r="W126" s="854"/>
      <c r="X126" s="854"/>
      <c r="Y126" s="854"/>
      <c r="Z126" s="854"/>
      <c r="AA126" s="854"/>
      <c r="AB126" s="854"/>
      <c r="AC126" s="854"/>
      <c r="AD126" s="854"/>
      <c r="AE126" s="854"/>
      <c r="AF126" s="854"/>
      <c r="AG126" s="854"/>
      <c r="AH126" s="854"/>
      <c r="AI126" s="854"/>
      <c r="AJ126" s="854"/>
      <c r="AK126" s="854"/>
      <c r="AL126" s="854"/>
      <c r="AM126" s="854"/>
      <c r="AN126" s="854"/>
      <c r="AO126" s="854"/>
      <c r="AP126" s="854"/>
      <c r="AQ126" s="854"/>
      <c r="AR126" s="854"/>
      <c r="AS126" s="854"/>
      <c r="AT126" s="854"/>
      <c r="AU126" s="854"/>
      <c r="AV126" s="854"/>
      <c r="AW126" s="854"/>
      <c r="AX126" s="854"/>
      <c r="AY126" s="854"/>
      <c r="AZ126" s="854"/>
      <c r="BA126" s="854"/>
      <c r="BB126" s="854"/>
      <c r="BC126" s="854"/>
      <c r="BD126" s="854"/>
      <c r="BE126" s="854"/>
      <c r="BF126" s="854"/>
      <c r="BG126" s="854"/>
      <c r="BH126" s="854"/>
      <c r="BI126" s="854"/>
      <c r="BJ126" s="854"/>
      <c r="BK126" s="854"/>
      <c r="BL126" s="854"/>
      <c r="BM126" s="854"/>
      <c r="BN126" s="854"/>
      <c r="BO126" s="854"/>
      <c r="BP126" s="854"/>
      <c r="BQ126" s="854"/>
      <c r="BR126" s="854"/>
      <c r="BS126" s="854"/>
      <c r="BT126" s="854"/>
      <c r="BU126" s="854"/>
      <c r="BV126" s="854"/>
      <c r="BW126" s="854"/>
      <c r="BX126" s="854"/>
      <c r="BY126" s="854"/>
      <c r="BZ126" s="854"/>
      <c r="CA126" s="854"/>
      <c r="CB126" s="854"/>
      <c r="CC126" s="854"/>
      <c r="CD126" s="854"/>
      <c r="CE126" s="854"/>
      <c r="CF126" s="854"/>
      <c r="CG126" s="854"/>
      <c r="CH126" s="854"/>
      <c r="CI126" s="854"/>
      <c r="CJ126" s="854"/>
      <c r="CK126" s="854"/>
      <c r="CL126" s="854"/>
      <c r="CM126" s="854"/>
      <c r="CN126" s="854"/>
      <c r="CO126" s="854"/>
      <c r="CP126" s="854"/>
      <c r="CQ126" s="854"/>
      <c r="CR126" s="854"/>
      <c r="CS126" s="854"/>
      <c r="CT126" s="854"/>
      <c r="CU126" s="854"/>
      <c r="CV126" s="854"/>
      <c r="CW126" s="854"/>
      <c r="CX126" s="854"/>
      <c r="CY126" s="854"/>
      <c r="CZ126" s="854"/>
      <c r="DA126" s="854"/>
      <c r="DB126" s="854"/>
      <c r="DC126" s="854"/>
      <c r="DD126" s="855"/>
    </row>
    <row r="127" spans="1:108" ht="21.75" customHeight="1">
      <c r="A127" s="848" t="s">
        <v>702</v>
      </c>
      <c r="B127" s="848"/>
      <c r="C127" s="848"/>
      <c r="D127" s="848"/>
      <c r="E127" s="848"/>
      <c r="F127" s="849" t="s">
        <v>43</v>
      </c>
      <c r="G127" s="850"/>
      <c r="H127" s="850"/>
      <c r="I127" s="850"/>
      <c r="J127" s="850"/>
      <c r="K127" s="850"/>
      <c r="L127" s="850"/>
      <c r="M127" s="850"/>
      <c r="N127" s="850"/>
      <c r="O127" s="850"/>
      <c r="P127" s="850"/>
      <c r="Q127" s="850"/>
      <c r="R127" s="850"/>
      <c r="S127" s="850"/>
      <c r="T127" s="850"/>
      <c r="U127" s="850"/>
      <c r="V127" s="850"/>
      <c r="W127" s="850"/>
      <c r="X127" s="850"/>
      <c r="Y127" s="850"/>
      <c r="Z127" s="850"/>
      <c r="AA127" s="850"/>
      <c r="AB127" s="850"/>
      <c r="AC127" s="850"/>
      <c r="AD127" s="850"/>
      <c r="AE127" s="850"/>
      <c r="AF127" s="851"/>
      <c r="AG127" s="852">
        <v>42826</v>
      </c>
      <c r="AH127" s="848"/>
      <c r="AI127" s="848"/>
      <c r="AJ127" s="848"/>
      <c r="AK127" s="848"/>
      <c r="AL127" s="848"/>
      <c r="AM127" s="848"/>
      <c r="AN127" s="848"/>
      <c r="AO127" s="848"/>
      <c r="AP127" s="848"/>
      <c r="AQ127" s="852">
        <v>42840</v>
      </c>
      <c r="AR127" s="848"/>
      <c r="AS127" s="848"/>
      <c r="AT127" s="848"/>
      <c r="AU127" s="848"/>
      <c r="AV127" s="848"/>
      <c r="AW127" s="848"/>
      <c r="AX127" s="848"/>
      <c r="AY127" s="848"/>
      <c r="AZ127" s="848"/>
      <c r="BA127" s="848"/>
      <c r="BB127" s="848"/>
      <c r="BC127" s="848"/>
      <c r="BD127" s="848"/>
      <c r="BE127" s="848"/>
      <c r="BF127" s="848"/>
      <c r="BG127" s="848"/>
      <c r="BH127" s="848"/>
      <c r="BI127" s="848"/>
      <c r="BJ127" s="848"/>
      <c r="BK127" s="848"/>
      <c r="BL127" s="848"/>
      <c r="BM127" s="848"/>
      <c r="BN127" s="848"/>
      <c r="BO127" s="848"/>
      <c r="BP127" s="848"/>
      <c r="BQ127" s="848"/>
      <c r="BR127" s="848"/>
      <c r="BS127" s="848"/>
      <c r="BT127" s="848"/>
      <c r="BU127" s="848"/>
      <c r="BV127" s="848"/>
      <c r="BW127" s="848"/>
      <c r="BX127" s="848"/>
      <c r="BY127" s="848"/>
      <c r="BZ127" s="848"/>
      <c r="CA127" s="848"/>
      <c r="CB127" s="848"/>
      <c r="CC127" s="848"/>
      <c r="CD127" s="848"/>
      <c r="CE127" s="848"/>
      <c r="CF127" s="848"/>
      <c r="CG127" s="848"/>
      <c r="CH127" s="848"/>
      <c r="CI127" s="848"/>
      <c r="CJ127" s="848"/>
      <c r="CK127" s="848"/>
      <c r="CL127" s="848"/>
      <c r="CM127" s="848"/>
      <c r="CN127" s="848"/>
      <c r="CO127" s="848"/>
      <c r="CP127" s="848"/>
      <c r="CQ127" s="848"/>
      <c r="CR127" s="848"/>
      <c r="CS127" s="848"/>
      <c r="CT127" s="848"/>
      <c r="CU127" s="848"/>
      <c r="CV127" s="848"/>
      <c r="CW127" s="848"/>
      <c r="CX127" s="848"/>
      <c r="CY127" s="848"/>
      <c r="CZ127" s="848"/>
      <c r="DA127" s="848"/>
      <c r="DB127" s="848"/>
      <c r="DC127" s="848"/>
      <c r="DD127" s="848"/>
    </row>
    <row r="128" spans="1:108" ht="21.75" customHeight="1">
      <c r="A128" s="848" t="s">
        <v>703</v>
      </c>
      <c r="B128" s="848"/>
      <c r="C128" s="848"/>
      <c r="D128" s="848"/>
      <c r="E128" s="848"/>
      <c r="F128" s="856" t="s">
        <v>266</v>
      </c>
      <c r="G128" s="857"/>
      <c r="H128" s="857"/>
      <c r="I128" s="857"/>
      <c r="J128" s="857"/>
      <c r="K128" s="857"/>
      <c r="L128" s="857"/>
      <c r="M128" s="857"/>
      <c r="N128" s="857"/>
      <c r="O128" s="857"/>
      <c r="P128" s="857"/>
      <c r="Q128" s="857"/>
      <c r="R128" s="857"/>
      <c r="S128" s="857"/>
      <c r="T128" s="857"/>
      <c r="U128" s="857"/>
      <c r="V128" s="857"/>
      <c r="W128" s="857"/>
      <c r="X128" s="857"/>
      <c r="Y128" s="857"/>
      <c r="Z128" s="857"/>
      <c r="AA128" s="857"/>
      <c r="AB128" s="857"/>
      <c r="AC128" s="857"/>
      <c r="AD128" s="857"/>
      <c r="AE128" s="857"/>
      <c r="AF128" s="858"/>
      <c r="AG128" s="852">
        <v>42795</v>
      </c>
      <c r="AH128" s="848"/>
      <c r="AI128" s="848"/>
      <c r="AJ128" s="848"/>
      <c r="AK128" s="848"/>
      <c r="AL128" s="848"/>
      <c r="AM128" s="848"/>
      <c r="AN128" s="848"/>
      <c r="AO128" s="848"/>
      <c r="AP128" s="848"/>
      <c r="AQ128" s="852">
        <v>42855</v>
      </c>
      <c r="AR128" s="848"/>
      <c r="AS128" s="848"/>
      <c r="AT128" s="848"/>
      <c r="AU128" s="848"/>
      <c r="AV128" s="848"/>
      <c r="AW128" s="848"/>
      <c r="AX128" s="848"/>
      <c r="AY128" s="848"/>
      <c r="AZ128" s="848"/>
      <c r="BA128" s="848"/>
      <c r="BB128" s="848"/>
      <c r="BC128" s="848"/>
      <c r="BD128" s="848"/>
      <c r="BE128" s="848"/>
      <c r="BF128" s="848"/>
      <c r="BG128" s="848"/>
      <c r="BH128" s="848"/>
      <c r="BI128" s="848"/>
      <c r="BJ128" s="848"/>
      <c r="BK128" s="848"/>
      <c r="BL128" s="848"/>
      <c r="BM128" s="848"/>
      <c r="BN128" s="848"/>
      <c r="BO128" s="848"/>
      <c r="BP128" s="848"/>
      <c r="BQ128" s="848"/>
      <c r="BR128" s="848"/>
      <c r="BS128" s="848"/>
      <c r="BT128" s="848"/>
      <c r="BU128" s="848"/>
      <c r="BV128" s="848"/>
      <c r="BW128" s="848"/>
      <c r="BX128" s="848"/>
      <c r="BY128" s="848"/>
      <c r="BZ128" s="848"/>
      <c r="CA128" s="848"/>
      <c r="CB128" s="848"/>
      <c r="CC128" s="848"/>
      <c r="CD128" s="848"/>
      <c r="CE128" s="848"/>
      <c r="CF128" s="848"/>
      <c r="CG128" s="848"/>
      <c r="CH128" s="848"/>
      <c r="CI128" s="848"/>
      <c r="CJ128" s="848"/>
      <c r="CK128" s="848"/>
      <c r="CL128" s="848"/>
      <c r="CM128" s="848"/>
      <c r="CN128" s="848"/>
      <c r="CO128" s="848"/>
      <c r="CP128" s="848"/>
      <c r="CQ128" s="848"/>
      <c r="CR128" s="848"/>
      <c r="CS128" s="848"/>
      <c r="CT128" s="848"/>
      <c r="CU128" s="848"/>
      <c r="CV128" s="848"/>
      <c r="CW128" s="848"/>
      <c r="CX128" s="848"/>
      <c r="CY128" s="848"/>
      <c r="CZ128" s="848"/>
      <c r="DA128" s="848"/>
      <c r="DB128" s="848"/>
      <c r="DC128" s="848"/>
      <c r="DD128" s="848"/>
    </row>
    <row r="129" spans="1:108" ht="21.75" customHeight="1">
      <c r="A129" s="848" t="s">
        <v>704</v>
      </c>
      <c r="B129" s="848"/>
      <c r="C129" s="848"/>
      <c r="D129" s="848"/>
      <c r="E129" s="848"/>
      <c r="F129" s="856" t="s">
        <v>267</v>
      </c>
      <c r="G129" s="857"/>
      <c r="H129" s="857"/>
      <c r="I129" s="857"/>
      <c r="J129" s="857"/>
      <c r="K129" s="857"/>
      <c r="L129" s="857"/>
      <c r="M129" s="857"/>
      <c r="N129" s="857"/>
      <c r="O129" s="857"/>
      <c r="P129" s="857"/>
      <c r="Q129" s="857"/>
      <c r="R129" s="857"/>
      <c r="S129" s="857"/>
      <c r="T129" s="857"/>
      <c r="U129" s="857"/>
      <c r="V129" s="857"/>
      <c r="W129" s="857"/>
      <c r="X129" s="857"/>
      <c r="Y129" s="857"/>
      <c r="Z129" s="857"/>
      <c r="AA129" s="857"/>
      <c r="AB129" s="857"/>
      <c r="AC129" s="857"/>
      <c r="AD129" s="857"/>
      <c r="AE129" s="857"/>
      <c r="AF129" s="858"/>
      <c r="AG129" s="852">
        <v>42856</v>
      </c>
      <c r="AH129" s="848"/>
      <c r="AI129" s="848"/>
      <c r="AJ129" s="848"/>
      <c r="AK129" s="848"/>
      <c r="AL129" s="848"/>
      <c r="AM129" s="848"/>
      <c r="AN129" s="848"/>
      <c r="AO129" s="848"/>
      <c r="AP129" s="848"/>
      <c r="AQ129" s="852">
        <v>43009</v>
      </c>
      <c r="AR129" s="848"/>
      <c r="AS129" s="848"/>
      <c r="AT129" s="848"/>
      <c r="AU129" s="848"/>
      <c r="AV129" s="848"/>
      <c r="AW129" s="848"/>
      <c r="AX129" s="848"/>
      <c r="AY129" s="848"/>
      <c r="AZ129" s="848"/>
      <c r="BA129" s="848"/>
      <c r="BB129" s="848"/>
      <c r="BC129" s="848"/>
      <c r="BD129" s="848"/>
      <c r="BE129" s="848"/>
      <c r="BF129" s="848"/>
      <c r="BG129" s="848"/>
      <c r="BH129" s="848"/>
      <c r="BI129" s="848"/>
      <c r="BJ129" s="848"/>
      <c r="BK129" s="848"/>
      <c r="BL129" s="848"/>
      <c r="BM129" s="848"/>
      <c r="BN129" s="848"/>
      <c r="BO129" s="848"/>
      <c r="BP129" s="848"/>
      <c r="BQ129" s="848"/>
      <c r="BR129" s="848"/>
      <c r="BS129" s="848"/>
      <c r="BT129" s="848"/>
      <c r="BU129" s="848"/>
      <c r="BV129" s="848"/>
      <c r="BW129" s="848"/>
      <c r="BX129" s="848"/>
      <c r="BY129" s="848"/>
      <c r="BZ129" s="848"/>
      <c r="CA129" s="848"/>
      <c r="CB129" s="848"/>
      <c r="CC129" s="848"/>
      <c r="CD129" s="848"/>
      <c r="CE129" s="848"/>
      <c r="CF129" s="848"/>
      <c r="CG129" s="848"/>
      <c r="CH129" s="848"/>
      <c r="CI129" s="848"/>
      <c r="CJ129" s="848"/>
      <c r="CK129" s="848"/>
      <c r="CL129" s="848"/>
      <c r="CM129" s="848"/>
      <c r="CN129" s="848"/>
      <c r="CO129" s="848"/>
      <c r="CP129" s="848"/>
      <c r="CQ129" s="848"/>
      <c r="CR129" s="848"/>
      <c r="CS129" s="848"/>
      <c r="CT129" s="848"/>
      <c r="CU129" s="848"/>
      <c r="CV129" s="848"/>
      <c r="CW129" s="848"/>
      <c r="CX129" s="848"/>
      <c r="CY129" s="848"/>
      <c r="CZ129" s="848"/>
      <c r="DA129" s="848"/>
      <c r="DB129" s="848"/>
      <c r="DC129" s="848"/>
      <c r="DD129" s="848"/>
    </row>
    <row r="130" spans="1:108" ht="21.75" customHeight="1">
      <c r="A130" s="848" t="s">
        <v>705</v>
      </c>
      <c r="B130" s="848"/>
      <c r="C130" s="848"/>
      <c r="D130" s="848"/>
      <c r="E130" s="848"/>
      <c r="F130" s="856" t="s">
        <v>728</v>
      </c>
      <c r="G130" s="857"/>
      <c r="H130" s="857"/>
      <c r="I130" s="857"/>
      <c r="J130" s="857"/>
      <c r="K130" s="857"/>
      <c r="L130" s="857"/>
      <c r="M130" s="857"/>
      <c r="N130" s="857"/>
      <c r="O130" s="857"/>
      <c r="P130" s="857"/>
      <c r="Q130" s="857"/>
      <c r="R130" s="857"/>
      <c r="S130" s="857"/>
      <c r="T130" s="857"/>
      <c r="U130" s="857"/>
      <c r="V130" s="857"/>
      <c r="W130" s="857"/>
      <c r="X130" s="857"/>
      <c r="Y130" s="857"/>
      <c r="Z130" s="857"/>
      <c r="AA130" s="857"/>
      <c r="AB130" s="857"/>
      <c r="AC130" s="857"/>
      <c r="AD130" s="857"/>
      <c r="AE130" s="857"/>
      <c r="AF130" s="858"/>
      <c r="AG130" s="852">
        <v>43010</v>
      </c>
      <c r="AH130" s="848"/>
      <c r="AI130" s="848"/>
      <c r="AJ130" s="848"/>
      <c r="AK130" s="848"/>
      <c r="AL130" s="848"/>
      <c r="AM130" s="848"/>
      <c r="AN130" s="848"/>
      <c r="AO130" s="848"/>
      <c r="AP130" s="848"/>
      <c r="AQ130" s="852">
        <v>43018</v>
      </c>
      <c r="AR130" s="848"/>
      <c r="AS130" s="848"/>
      <c r="AT130" s="848"/>
      <c r="AU130" s="848"/>
      <c r="AV130" s="848"/>
      <c r="AW130" s="848"/>
      <c r="AX130" s="848"/>
      <c r="AY130" s="848"/>
      <c r="AZ130" s="848"/>
      <c r="BA130" s="848"/>
      <c r="BB130" s="848"/>
      <c r="BC130" s="848"/>
      <c r="BD130" s="848"/>
      <c r="BE130" s="848"/>
      <c r="BF130" s="848"/>
      <c r="BG130" s="848"/>
      <c r="BH130" s="848"/>
      <c r="BI130" s="848"/>
      <c r="BJ130" s="848"/>
      <c r="BK130" s="848"/>
      <c r="BL130" s="848"/>
      <c r="BM130" s="848"/>
      <c r="BN130" s="848"/>
      <c r="BO130" s="848"/>
      <c r="BP130" s="848"/>
      <c r="BQ130" s="848"/>
      <c r="BR130" s="848"/>
      <c r="BS130" s="848"/>
      <c r="BT130" s="848"/>
      <c r="BU130" s="848"/>
      <c r="BV130" s="848"/>
      <c r="BW130" s="848"/>
      <c r="BX130" s="848"/>
      <c r="BY130" s="848"/>
      <c r="BZ130" s="848"/>
      <c r="CA130" s="848"/>
      <c r="CB130" s="848"/>
      <c r="CC130" s="848"/>
      <c r="CD130" s="848"/>
      <c r="CE130" s="848"/>
      <c r="CF130" s="848"/>
      <c r="CG130" s="848"/>
      <c r="CH130" s="848"/>
      <c r="CI130" s="848"/>
      <c r="CJ130" s="848"/>
      <c r="CK130" s="848"/>
      <c r="CL130" s="848"/>
      <c r="CM130" s="848"/>
      <c r="CN130" s="848"/>
      <c r="CO130" s="848"/>
      <c r="CP130" s="848"/>
      <c r="CQ130" s="848"/>
      <c r="CR130" s="848"/>
      <c r="CS130" s="848"/>
      <c r="CT130" s="848"/>
      <c r="CU130" s="848"/>
      <c r="CV130" s="848"/>
      <c r="CW130" s="848"/>
      <c r="CX130" s="848"/>
      <c r="CY130" s="848"/>
      <c r="CZ130" s="848"/>
      <c r="DA130" s="848"/>
      <c r="DB130" s="848"/>
      <c r="DC130" s="848"/>
      <c r="DD130" s="848"/>
    </row>
    <row r="131" spans="1:108" ht="21.75" customHeight="1">
      <c r="A131" s="848" t="s">
        <v>721</v>
      </c>
      <c r="B131" s="848"/>
      <c r="C131" s="848"/>
      <c r="D131" s="848"/>
      <c r="E131" s="848"/>
      <c r="F131" s="856" t="s">
        <v>0</v>
      </c>
      <c r="G131" s="857"/>
      <c r="H131" s="857"/>
      <c r="I131" s="857"/>
      <c r="J131" s="857"/>
      <c r="K131" s="857"/>
      <c r="L131" s="857"/>
      <c r="M131" s="857"/>
      <c r="N131" s="857"/>
      <c r="O131" s="857"/>
      <c r="P131" s="857"/>
      <c r="Q131" s="857"/>
      <c r="R131" s="857"/>
      <c r="S131" s="857"/>
      <c r="T131" s="857"/>
      <c r="U131" s="857"/>
      <c r="V131" s="857"/>
      <c r="W131" s="857"/>
      <c r="X131" s="857"/>
      <c r="Y131" s="857"/>
      <c r="Z131" s="857"/>
      <c r="AA131" s="857"/>
      <c r="AB131" s="857"/>
      <c r="AC131" s="857"/>
      <c r="AD131" s="857"/>
      <c r="AE131" s="857"/>
      <c r="AF131" s="858"/>
      <c r="AG131" s="852">
        <v>43019</v>
      </c>
      <c r="AH131" s="848"/>
      <c r="AI131" s="848"/>
      <c r="AJ131" s="848"/>
      <c r="AK131" s="848"/>
      <c r="AL131" s="848"/>
      <c r="AM131" s="848"/>
      <c r="AN131" s="848"/>
      <c r="AO131" s="848"/>
      <c r="AP131" s="848"/>
      <c r="AQ131" s="852">
        <v>43029</v>
      </c>
      <c r="AR131" s="848"/>
      <c r="AS131" s="848"/>
      <c r="AT131" s="848"/>
      <c r="AU131" s="848"/>
      <c r="AV131" s="848"/>
      <c r="AW131" s="848"/>
      <c r="AX131" s="848"/>
      <c r="AY131" s="848"/>
      <c r="AZ131" s="848"/>
      <c r="BA131" s="848"/>
      <c r="BB131" s="848"/>
      <c r="BC131" s="848"/>
      <c r="BD131" s="848"/>
      <c r="BE131" s="848"/>
      <c r="BF131" s="848"/>
      <c r="BG131" s="848"/>
      <c r="BH131" s="848"/>
      <c r="BI131" s="848"/>
      <c r="BJ131" s="848"/>
      <c r="BK131" s="848"/>
      <c r="BL131" s="848"/>
      <c r="BM131" s="848"/>
      <c r="BN131" s="848"/>
      <c r="BO131" s="848"/>
      <c r="BP131" s="848"/>
      <c r="BQ131" s="848"/>
      <c r="BR131" s="848"/>
      <c r="BS131" s="848"/>
      <c r="BT131" s="848"/>
      <c r="BU131" s="848"/>
      <c r="BV131" s="848"/>
      <c r="BW131" s="848"/>
      <c r="BX131" s="848"/>
      <c r="BY131" s="848"/>
      <c r="BZ131" s="848"/>
      <c r="CA131" s="848"/>
      <c r="CB131" s="848"/>
      <c r="CC131" s="848"/>
      <c r="CD131" s="848"/>
      <c r="CE131" s="848"/>
      <c r="CF131" s="848"/>
      <c r="CG131" s="848"/>
      <c r="CH131" s="848"/>
      <c r="CI131" s="848"/>
      <c r="CJ131" s="848"/>
      <c r="CK131" s="848"/>
      <c r="CL131" s="848"/>
      <c r="CM131" s="848"/>
      <c r="CN131" s="848"/>
      <c r="CO131" s="848"/>
      <c r="CP131" s="848"/>
      <c r="CQ131" s="848"/>
      <c r="CR131" s="848"/>
      <c r="CS131" s="848"/>
      <c r="CT131" s="848"/>
      <c r="CU131" s="848"/>
      <c r="CV131" s="848"/>
      <c r="CW131" s="848"/>
      <c r="CX131" s="848"/>
      <c r="CY131" s="848"/>
      <c r="CZ131" s="848"/>
      <c r="DA131" s="848"/>
      <c r="DB131" s="848"/>
      <c r="DC131" s="848"/>
      <c r="DD131" s="848"/>
    </row>
    <row r="132" spans="1:108" ht="21.75" customHeight="1">
      <c r="A132" s="848">
        <v>4</v>
      </c>
      <c r="B132" s="848"/>
      <c r="C132" s="848"/>
      <c r="D132" s="848"/>
      <c r="E132" s="848"/>
      <c r="F132" s="853" t="s">
        <v>1</v>
      </c>
      <c r="G132" s="854"/>
      <c r="H132" s="854"/>
      <c r="I132" s="854"/>
      <c r="J132" s="854"/>
      <c r="K132" s="854"/>
      <c r="L132" s="854"/>
      <c r="M132" s="854"/>
      <c r="N132" s="854"/>
      <c r="O132" s="854"/>
      <c r="P132" s="854"/>
      <c r="Q132" s="854"/>
      <c r="R132" s="854"/>
      <c r="S132" s="854"/>
      <c r="T132" s="854"/>
      <c r="U132" s="854"/>
      <c r="V132" s="854"/>
      <c r="W132" s="854"/>
      <c r="X132" s="854"/>
      <c r="Y132" s="854"/>
      <c r="Z132" s="854"/>
      <c r="AA132" s="854"/>
      <c r="AB132" s="854"/>
      <c r="AC132" s="854"/>
      <c r="AD132" s="854"/>
      <c r="AE132" s="854"/>
      <c r="AF132" s="854"/>
      <c r="AG132" s="854"/>
      <c r="AH132" s="854"/>
      <c r="AI132" s="854"/>
      <c r="AJ132" s="854"/>
      <c r="AK132" s="854"/>
      <c r="AL132" s="854"/>
      <c r="AM132" s="854"/>
      <c r="AN132" s="854"/>
      <c r="AO132" s="854"/>
      <c r="AP132" s="854"/>
      <c r="AQ132" s="854"/>
      <c r="AR132" s="854"/>
      <c r="AS132" s="854"/>
      <c r="AT132" s="854"/>
      <c r="AU132" s="854"/>
      <c r="AV132" s="854"/>
      <c r="AW132" s="854"/>
      <c r="AX132" s="854"/>
      <c r="AY132" s="854"/>
      <c r="AZ132" s="854"/>
      <c r="BA132" s="854"/>
      <c r="BB132" s="854"/>
      <c r="BC132" s="854"/>
      <c r="BD132" s="854"/>
      <c r="BE132" s="854"/>
      <c r="BF132" s="854"/>
      <c r="BG132" s="854"/>
      <c r="BH132" s="854"/>
      <c r="BI132" s="854"/>
      <c r="BJ132" s="854"/>
      <c r="BK132" s="854"/>
      <c r="BL132" s="854"/>
      <c r="BM132" s="854"/>
      <c r="BN132" s="854"/>
      <c r="BO132" s="854"/>
      <c r="BP132" s="854"/>
      <c r="BQ132" s="854"/>
      <c r="BR132" s="854"/>
      <c r="BS132" s="854"/>
      <c r="BT132" s="854"/>
      <c r="BU132" s="854"/>
      <c r="BV132" s="854"/>
      <c r="BW132" s="854"/>
      <c r="BX132" s="854"/>
      <c r="BY132" s="854"/>
      <c r="BZ132" s="854"/>
      <c r="CA132" s="854"/>
      <c r="CB132" s="854"/>
      <c r="CC132" s="854"/>
      <c r="CD132" s="854"/>
      <c r="CE132" s="854"/>
      <c r="CF132" s="854"/>
      <c r="CG132" s="854"/>
      <c r="CH132" s="854"/>
      <c r="CI132" s="854"/>
      <c r="CJ132" s="854"/>
      <c r="CK132" s="854"/>
      <c r="CL132" s="854"/>
      <c r="CM132" s="854"/>
      <c r="CN132" s="854"/>
      <c r="CO132" s="854"/>
      <c r="CP132" s="854"/>
      <c r="CQ132" s="854"/>
      <c r="CR132" s="854"/>
      <c r="CS132" s="854"/>
      <c r="CT132" s="854"/>
      <c r="CU132" s="854"/>
      <c r="CV132" s="854"/>
      <c r="CW132" s="854"/>
      <c r="CX132" s="854"/>
      <c r="CY132" s="854"/>
      <c r="CZ132" s="854"/>
      <c r="DA132" s="854"/>
      <c r="DB132" s="854"/>
      <c r="DC132" s="854"/>
      <c r="DD132" s="855"/>
    </row>
    <row r="133" spans="1:108" ht="21.75" customHeight="1">
      <c r="A133" s="848" t="s">
        <v>706</v>
      </c>
      <c r="B133" s="848"/>
      <c r="C133" s="848"/>
      <c r="D133" s="848"/>
      <c r="E133" s="848"/>
      <c r="F133" s="849" t="s">
        <v>2</v>
      </c>
      <c r="G133" s="850"/>
      <c r="H133" s="850"/>
      <c r="I133" s="850"/>
      <c r="J133" s="850"/>
      <c r="K133" s="850"/>
      <c r="L133" s="850"/>
      <c r="M133" s="850"/>
      <c r="N133" s="850"/>
      <c r="O133" s="850"/>
      <c r="P133" s="850"/>
      <c r="Q133" s="850"/>
      <c r="R133" s="850"/>
      <c r="S133" s="850"/>
      <c r="T133" s="850"/>
      <c r="U133" s="850"/>
      <c r="V133" s="850"/>
      <c r="W133" s="850"/>
      <c r="X133" s="850"/>
      <c r="Y133" s="850"/>
      <c r="Z133" s="850"/>
      <c r="AA133" s="850"/>
      <c r="AB133" s="850"/>
      <c r="AC133" s="850"/>
      <c r="AD133" s="850"/>
      <c r="AE133" s="850"/>
      <c r="AF133" s="851"/>
      <c r="AG133" s="852">
        <v>43030</v>
      </c>
      <c r="AH133" s="848"/>
      <c r="AI133" s="848"/>
      <c r="AJ133" s="848"/>
      <c r="AK133" s="848"/>
      <c r="AL133" s="848"/>
      <c r="AM133" s="848"/>
      <c r="AN133" s="848"/>
      <c r="AO133" s="848"/>
      <c r="AP133" s="848"/>
      <c r="AQ133" s="852">
        <v>43035</v>
      </c>
      <c r="AR133" s="848"/>
      <c r="AS133" s="848"/>
      <c r="AT133" s="848"/>
      <c r="AU133" s="848"/>
      <c r="AV133" s="848"/>
      <c r="AW133" s="848"/>
      <c r="AX133" s="848"/>
      <c r="AY133" s="848"/>
      <c r="AZ133" s="848"/>
      <c r="BA133" s="848"/>
      <c r="BB133" s="848"/>
      <c r="BC133" s="848"/>
      <c r="BD133" s="848"/>
      <c r="BE133" s="848"/>
      <c r="BF133" s="848"/>
      <c r="BG133" s="848"/>
      <c r="BH133" s="848"/>
      <c r="BI133" s="848"/>
      <c r="BJ133" s="848"/>
      <c r="BK133" s="848"/>
      <c r="BL133" s="848"/>
      <c r="BM133" s="848"/>
      <c r="BN133" s="848"/>
      <c r="BO133" s="848"/>
      <c r="BP133" s="848"/>
      <c r="BQ133" s="848"/>
      <c r="BR133" s="848"/>
      <c r="BS133" s="848"/>
      <c r="BT133" s="848"/>
      <c r="BU133" s="848"/>
      <c r="BV133" s="848"/>
      <c r="BW133" s="848"/>
      <c r="BX133" s="848"/>
      <c r="BY133" s="848"/>
      <c r="BZ133" s="848"/>
      <c r="CA133" s="848"/>
      <c r="CB133" s="848"/>
      <c r="CC133" s="848"/>
      <c r="CD133" s="848"/>
      <c r="CE133" s="848"/>
      <c r="CF133" s="848"/>
      <c r="CG133" s="848"/>
      <c r="CH133" s="848"/>
      <c r="CI133" s="848"/>
      <c r="CJ133" s="848"/>
      <c r="CK133" s="848"/>
      <c r="CL133" s="848"/>
      <c r="CM133" s="848"/>
      <c r="CN133" s="848"/>
      <c r="CO133" s="848"/>
      <c r="CP133" s="848"/>
      <c r="CQ133" s="848"/>
      <c r="CR133" s="848"/>
      <c r="CS133" s="848"/>
      <c r="CT133" s="848"/>
      <c r="CU133" s="848"/>
      <c r="CV133" s="848"/>
      <c r="CW133" s="848"/>
      <c r="CX133" s="848"/>
      <c r="CY133" s="848"/>
      <c r="CZ133" s="848"/>
      <c r="DA133" s="848"/>
      <c r="DB133" s="848"/>
      <c r="DC133" s="848"/>
      <c r="DD133" s="848"/>
    </row>
    <row r="134" spans="1:108" ht="21.75" customHeight="1">
      <c r="A134" s="848" t="s">
        <v>707</v>
      </c>
      <c r="B134" s="848"/>
      <c r="C134" s="848"/>
      <c r="D134" s="848"/>
      <c r="E134" s="848"/>
      <c r="F134" s="849" t="s">
        <v>4</v>
      </c>
      <c r="G134" s="850"/>
      <c r="H134" s="850"/>
      <c r="I134" s="850"/>
      <c r="J134" s="850"/>
      <c r="K134" s="850"/>
      <c r="L134" s="850"/>
      <c r="M134" s="850"/>
      <c r="N134" s="850"/>
      <c r="O134" s="850"/>
      <c r="P134" s="850"/>
      <c r="Q134" s="850"/>
      <c r="R134" s="850"/>
      <c r="S134" s="850"/>
      <c r="T134" s="850"/>
      <c r="U134" s="850"/>
      <c r="V134" s="850"/>
      <c r="W134" s="850"/>
      <c r="X134" s="850"/>
      <c r="Y134" s="850"/>
      <c r="Z134" s="850"/>
      <c r="AA134" s="850"/>
      <c r="AB134" s="850"/>
      <c r="AC134" s="850"/>
      <c r="AD134" s="850"/>
      <c r="AE134" s="850"/>
      <c r="AF134" s="851"/>
      <c r="AG134" s="852">
        <v>43036</v>
      </c>
      <c r="AH134" s="848"/>
      <c r="AI134" s="848"/>
      <c r="AJ134" s="848"/>
      <c r="AK134" s="848"/>
      <c r="AL134" s="848"/>
      <c r="AM134" s="848"/>
      <c r="AN134" s="848"/>
      <c r="AO134" s="848"/>
      <c r="AP134" s="848"/>
      <c r="AQ134" s="852">
        <v>43064</v>
      </c>
      <c r="AR134" s="848"/>
      <c r="AS134" s="848"/>
      <c r="AT134" s="848"/>
      <c r="AU134" s="848"/>
      <c r="AV134" s="848"/>
      <c r="AW134" s="848"/>
      <c r="AX134" s="848"/>
      <c r="AY134" s="848"/>
      <c r="AZ134" s="848"/>
      <c r="BA134" s="848"/>
      <c r="BB134" s="848"/>
      <c r="BC134" s="848"/>
      <c r="BD134" s="848"/>
      <c r="BE134" s="848"/>
      <c r="BF134" s="848"/>
      <c r="BG134" s="848"/>
      <c r="BH134" s="848"/>
      <c r="BI134" s="848"/>
      <c r="BJ134" s="848"/>
      <c r="BK134" s="848"/>
      <c r="BL134" s="848"/>
      <c r="BM134" s="848"/>
      <c r="BN134" s="848"/>
      <c r="BO134" s="848"/>
      <c r="BP134" s="848"/>
      <c r="BQ134" s="848"/>
      <c r="BR134" s="848"/>
      <c r="BS134" s="848"/>
      <c r="BT134" s="848"/>
      <c r="BU134" s="848"/>
      <c r="BV134" s="848"/>
      <c r="BW134" s="848"/>
      <c r="BX134" s="848"/>
      <c r="BY134" s="848"/>
      <c r="BZ134" s="848"/>
      <c r="CA134" s="848"/>
      <c r="CB134" s="848"/>
      <c r="CC134" s="848"/>
      <c r="CD134" s="848"/>
      <c r="CE134" s="848"/>
      <c r="CF134" s="848"/>
      <c r="CG134" s="848"/>
      <c r="CH134" s="848"/>
      <c r="CI134" s="848"/>
      <c r="CJ134" s="848"/>
      <c r="CK134" s="848"/>
      <c r="CL134" s="848"/>
      <c r="CM134" s="848"/>
      <c r="CN134" s="848"/>
      <c r="CO134" s="848"/>
      <c r="CP134" s="848"/>
      <c r="CQ134" s="848"/>
      <c r="CR134" s="848"/>
      <c r="CS134" s="848"/>
      <c r="CT134" s="848"/>
      <c r="CU134" s="848"/>
      <c r="CV134" s="848"/>
      <c r="CW134" s="848"/>
      <c r="CX134" s="848"/>
      <c r="CY134" s="848"/>
      <c r="CZ134" s="848"/>
      <c r="DA134" s="848"/>
      <c r="DB134" s="848"/>
      <c r="DC134" s="848"/>
      <c r="DD134" s="848"/>
    </row>
    <row r="135" spans="1:108" ht="21.75" customHeight="1">
      <c r="A135" s="848" t="s">
        <v>708</v>
      </c>
      <c r="B135" s="848"/>
      <c r="C135" s="848"/>
      <c r="D135" s="848"/>
      <c r="E135" s="848"/>
      <c r="F135" s="849" t="s">
        <v>281</v>
      </c>
      <c r="G135" s="850"/>
      <c r="H135" s="850"/>
      <c r="I135" s="850"/>
      <c r="J135" s="850"/>
      <c r="K135" s="850"/>
      <c r="L135" s="850"/>
      <c r="M135" s="850"/>
      <c r="N135" s="850"/>
      <c r="O135" s="850"/>
      <c r="P135" s="850"/>
      <c r="Q135" s="850"/>
      <c r="R135" s="850"/>
      <c r="S135" s="850"/>
      <c r="T135" s="850"/>
      <c r="U135" s="850"/>
      <c r="V135" s="850"/>
      <c r="W135" s="850"/>
      <c r="X135" s="850"/>
      <c r="Y135" s="850"/>
      <c r="Z135" s="850"/>
      <c r="AA135" s="850"/>
      <c r="AB135" s="850"/>
      <c r="AC135" s="850"/>
      <c r="AD135" s="850"/>
      <c r="AE135" s="850"/>
      <c r="AF135" s="851"/>
      <c r="AG135" s="852">
        <v>43065</v>
      </c>
      <c r="AH135" s="848"/>
      <c r="AI135" s="848"/>
      <c r="AJ135" s="848"/>
      <c r="AK135" s="848"/>
      <c r="AL135" s="848"/>
      <c r="AM135" s="848"/>
      <c r="AN135" s="848"/>
      <c r="AO135" s="848"/>
      <c r="AP135" s="848"/>
      <c r="AQ135" s="852">
        <v>43084</v>
      </c>
      <c r="AR135" s="848"/>
      <c r="AS135" s="848"/>
      <c r="AT135" s="848"/>
      <c r="AU135" s="848"/>
      <c r="AV135" s="848"/>
      <c r="AW135" s="848"/>
      <c r="AX135" s="848"/>
      <c r="AY135" s="848"/>
      <c r="AZ135" s="848"/>
      <c r="BA135" s="848"/>
      <c r="BB135" s="848"/>
      <c r="BC135" s="848"/>
      <c r="BD135" s="848"/>
      <c r="BE135" s="848"/>
      <c r="BF135" s="848"/>
      <c r="BG135" s="848"/>
      <c r="BH135" s="848"/>
      <c r="BI135" s="848"/>
      <c r="BJ135" s="848"/>
      <c r="BK135" s="848"/>
      <c r="BL135" s="848"/>
      <c r="BM135" s="848"/>
      <c r="BN135" s="848"/>
      <c r="BO135" s="848"/>
      <c r="BP135" s="848"/>
      <c r="BQ135" s="848"/>
      <c r="BR135" s="848"/>
      <c r="BS135" s="848"/>
      <c r="BT135" s="848"/>
      <c r="BU135" s="848"/>
      <c r="BV135" s="848"/>
      <c r="BW135" s="848"/>
      <c r="BX135" s="848"/>
      <c r="BY135" s="848"/>
      <c r="BZ135" s="848"/>
      <c r="CA135" s="848"/>
      <c r="CB135" s="848"/>
      <c r="CC135" s="848"/>
      <c r="CD135" s="848"/>
      <c r="CE135" s="848"/>
      <c r="CF135" s="848"/>
      <c r="CG135" s="848"/>
      <c r="CH135" s="848"/>
      <c r="CI135" s="848"/>
      <c r="CJ135" s="848"/>
      <c r="CK135" s="848"/>
      <c r="CL135" s="848"/>
      <c r="CM135" s="848"/>
      <c r="CN135" s="848"/>
      <c r="CO135" s="848"/>
      <c r="CP135" s="848"/>
      <c r="CQ135" s="848"/>
      <c r="CR135" s="848"/>
      <c r="CS135" s="848"/>
      <c r="CT135" s="848"/>
      <c r="CU135" s="848"/>
      <c r="CV135" s="848"/>
      <c r="CW135" s="848"/>
      <c r="CX135" s="848"/>
      <c r="CY135" s="848"/>
      <c r="CZ135" s="848"/>
      <c r="DA135" s="848"/>
      <c r="DB135" s="848"/>
      <c r="DC135" s="848"/>
      <c r="DD135" s="848"/>
    </row>
    <row r="136" spans="1:108" ht="21.75" customHeight="1">
      <c r="A136" s="859" t="s">
        <v>748</v>
      </c>
      <c r="B136" s="860"/>
      <c r="C136" s="860"/>
      <c r="D136" s="860"/>
      <c r="E136" s="860"/>
      <c r="F136" s="860"/>
      <c r="G136" s="860"/>
      <c r="H136" s="860"/>
      <c r="I136" s="860"/>
      <c r="J136" s="860"/>
      <c r="K136" s="860"/>
      <c r="L136" s="860"/>
      <c r="M136" s="860"/>
      <c r="N136" s="860"/>
      <c r="O136" s="860"/>
      <c r="P136" s="860"/>
      <c r="Q136" s="860"/>
      <c r="R136" s="860"/>
      <c r="S136" s="860"/>
      <c r="T136" s="860"/>
      <c r="U136" s="860"/>
      <c r="V136" s="860"/>
      <c r="W136" s="860"/>
      <c r="X136" s="860"/>
      <c r="Y136" s="860"/>
      <c r="Z136" s="860"/>
      <c r="AA136" s="860"/>
      <c r="AB136" s="860"/>
      <c r="AC136" s="860"/>
      <c r="AD136" s="860"/>
      <c r="AE136" s="860"/>
      <c r="AF136" s="860"/>
      <c r="AG136" s="860"/>
      <c r="AH136" s="860"/>
      <c r="AI136" s="860"/>
      <c r="AJ136" s="860"/>
      <c r="AK136" s="860"/>
      <c r="AL136" s="860"/>
      <c r="AM136" s="860"/>
      <c r="AN136" s="860"/>
      <c r="AO136" s="860"/>
      <c r="AP136" s="860"/>
      <c r="AQ136" s="860"/>
      <c r="AR136" s="860"/>
      <c r="AS136" s="860"/>
      <c r="AT136" s="860"/>
      <c r="AU136" s="860"/>
      <c r="AV136" s="860"/>
      <c r="AW136" s="860"/>
      <c r="AX136" s="860"/>
      <c r="AY136" s="860"/>
      <c r="AZ136" s="860"/>
      <c r="BA136" s="860"/>
      <c r="BB136" s="860"/>
      <c r="BC136" s="860"/>
      <c r="BD136" s="860"/>
      <c r="BE136" s="860"/>
      <c r="BF136" s="860"/>
      <c r="BG136" s="860"/>
      <c r="BH136" s="860"/>
      <c r="BI136" s="860"/>
      <c r="BJ136" s="860"/>
      <c r="BK136" s="860"/>
      <c r="BL136" s="860"/>
      <c r="BM136" s="860"/>
      <c r="BN136" s="860"/>
      <c r="BO136" s="860"/>
      <c r="BP136" s="860"/>
      <c r="BQ136" s="860"/>
      <c r="BR136" s="860"/>
      <c r="BS136" s="860"/>
      <c r="BT136" s="860"/>
      <c r="BU136" s="860"/>
      <c r="BV136" s="860"/>
      <c r="BW136" s="860"/>
      <c r="BX136" s="860"/>
      <c r="BY136" s="860"/>
      <c r="BZ136" s="860"/>
      <c r="CA136" s="860"/>
      <c r="CB136" s="860"/>
      <c r="CC136" s="860"/>
      <c r="CD136" s="860"/>
      <c r="CE136" s="860"/>
      <c r="CF136" s="860"/>
      <c r="CG136" s="860"/>
      <c r="CH136" s="860"/>
      <c r="CI136" s="860"/>
      <c r="CJ136" s="860"/>
      <c r="CK136" s="860"/>
      <c r="CL136" s="860"/>
      <c r="CM136" s="860"/>
      <c r="CN136" s="860"/>
      <c r="CO136" s="860"/>
      <c r="CP136" s="860"/>
      <c r="CQ136" s="860"/>
      <c r="CR136" s="860"/>
      <c r="CS136" s="860"/>
      <c r="CT136" s="860"/>
      <c r="CU136" s="860"/>
      <c r="CV136" s="860"/>
      <c r="CW136" s="860"/>
      <c r="CX136" s="860"/>
      <c r="CY136" s="860"/>
      <c r="CZ136" s="860"/>
      <c r="DA136" s="860"/>
      <c r="DB136" s="860"/>
      <c r="DC136" s="860"/>
      <c r="DD136" s="861"/>
    </row>
    <row r="137" spans="1:108" ht="21.75" customHeight="1">
      <c r="A137" s="848" t="s">
        <v>158</v>
      </c>
      <c r="B137" s="848"/>
      <c r="C137" s="848"/>
      <c r="D137" s="848"/>
      <c r="E137" s="848"/>
      <c r="F137" s="853" t="s">
        <v>284</v>
      </c>
      <c r="G137" s="854"/>
      <c r="H137" s="854"/>
      <c r="I137" s="854"/>
      <c r="J137" s="854"/>
      <c r="K137" s="854"/>
      <c r="L137" s="854"/>
      <c r="M137" s="854"/>
      <c r="N137" s="854"/>
      <c r="O137" s="854"/>
      <c r="P137" s="854"/>
      <c r="Q137" s="854"/>
      <c r="R137" s="854"/>
      <c r="S137" s="854"/>
      <c r="T137" s="854"/>
      <c r="U137" s="854"/>
      <c r="V137" s="854"/>
      <c r="W137" s="854"/>
      <c r="X137" s="854"/>
      <c r="Y137" s="854"/>
      <c r="Z137" s="854"/>
      <c r="AA137" s="854"/>
      <c r="AB137" s="854"/>
      <c r="AC137" s="854"/>
      <c r="AD137" s="854"/>
      <c r="AE137" s="854"/>
      <c r="AF137" s="854"/>
      <c r="AG137" s="854"/>
      <c r="AH137" s="854"/>
      <c r="AI137" s="854"/>
      <c r="AJ137" s="854"/>
      <c r="AK137" s="854"/>
      <c r="AL137" s="854"/>
      <c r="AM137" s="854"/>
      <c r="AN137" s="854"/>
      <c r="AO137" s="854"/>
      <c r="AP137" s="854"/>
      <c r="AQ137" s="854"/>
      <c r="AR137" s="854"/>
      <c r="AS137" s="854"/>
      <c r="AT137" s="854"/>
      <c r="AU137" s="854"/>
      <c r="AV137" s="854"/>
      <c r="AW137" s="854"/>
      <c r="AX137" s="854"/>
      <c r="AY137" s="854"/>
      <c r="AZ137" s="854"/>
      <c r="BA137" s="854"/>
      <c r="BB137" s="854"/>
      <c r="BC137" s="854"/>
      <c r="BD137" s="854"/>
      <c r="BE137" s="854"/>
      <c r="BF137" s="854"/>
      <c r="BG137" s="854"/>
      <c r="BH137" s="854"/>
      <c r="BI137" s="854"/>
      <c r="BJ137" s="854"/>
      <c r="BK137" s="854"/>
      <c r="BL137" s="854"/>
      <c r="BM137" s="854"/>
      <c r="BN137" s="854"/>
      <c r="BO137" s="854"/>
      <c r="BP137" s="854"/>
      <c r="BQ137" s="854"/>
      <c r="BR137" s="854"/>
      <c r="BS137" s="854"/>
      <c r="BT137" s="854"/>
      <c r="BU137" s="854"/>
      <c r="BV137" s="854"/>
      <c r="BW137" s="854"/>
      <c r="BX137" s="854"/>
      <c r="BY137" s="854"/>
      <c r="BZ137" s="854"/>
      <c r="CA137" s="854"/>
      <c r="CB137" s="854"/>
      <c r="CC137" s="854"/>
      <c r="CD137" s="854"/>
      <c r="CE137" s="854"/>
      <c r="CF137" s="854"/>
      <c r="CG137" s="854"/>
      <c r="CH137" s="854"/>
      <c r="CI137" s="854"/>
      <c r="CJ137" s="854"/>
      <c r="CK137" s="854"/>
      <c r="CL137" s="854"/>
      <c r="CM137" s="854"/>
      <c r="CN137" s="854"/>
      <c r="CO137" s="854"/>
      <c r="CP137" s="854"/>
      <c r="CQ137" s="854"/>
      <c r="CR137" s="854"/>
      <c r="CS137" s="854"/>
      <c r="CT137" s="854"/>
      <c r="CU137" s="854"/>
      <c r="CV137" s="854"/>
      <c r="CW137" s="854"/>
      <c r="CX137" s="854"/>
      <c r="CY137" s="854"/>
      <c r="CZ137" s="854"/>
      <c r="DA137" s="854"/>
      <c r="DB137" s="854"/>
      <c r="DC137" s="854"/>
      <c r="DD137" s="855"/>
    </row>
    <row r="138" spans="1:108" ht="21.75" customHeight="1">
      <c r="A138" s="848" t="s">
        <v>93</v>
      </c>
      <c r="B138" s="848"/>
      <c r="C138" s="848"/>
      <c r="D138" s="848"/>
      <c r="E138" s="848"/>
      <c r="F138" s="849" t="s">
        <v>718</v>
      </c>
      <c r="G138" s="850"/>
      <c r="H138" s="850"/>
      <c r="I138" s="850"/>
      <c r="J138" s="850"/>
      <c r="K138" s="850"/>
      <c r="L138" s="850"/>
      <c r="M138" s="850"/>
      <c r="N138" s="850"/>
      <c r="O138" s="850"/>
      <c r="P138" s="850"/>
      <c r="Q138" s="850"/>
      <c r="R138" s="850"/>
      <c r="S138" s="850"/>
      <c r="T138" s="850"/>
      <c r="U138" s="850"/>
      <c r="V138" s="850"/>
      <c r="W138" s="850"/>
      <c r="X138" s="850"/>
      <c r="Y138" s="850"/>
      <c r="Z138" s="850"/>
      <c r="AA138" s="850"/>
      <c r="AB138" s="850"/>
      <c r="AC138" s="850"/>
      <c r="AD138" s="850"/>
      <c r="AE138" s="850"/>
      <c r="AF138" s="851"/>
      <c r="AG138" s="852">
        <v>42461</v>
      </c>
      <c r="AH138" s="848"/>
      <c r="AI138" s="848"/>
      <c r="AJ138" s="848"/>
      <c r="AK138" s="848"/>
      <c r="AL138" s="848"/>
      <c r="AM138" s="848"/>
      <c r="AN138" s="848"/>
      <c r="AO138" s="848"/>
      <c r="AP138" s="848"/>
      <c r="AQ138" s="852">
        <v>42491</v>
      </c>
      <c r="AR138" s="848"/>
      <c r="AS138" s="848"/>
      <c r="AT138" s="848"/>
      <c r="AU138" s="848"/>
      <c r="AV138" s="848"/>
      <c r="AW138" s="848"/>
      <c r="AX138" s="848"/>
      <c r="AY138" s="848"/>
      <c r="AZ138" s="848"/>
      <c r="BA138" s="848"/>
      <c r="BB138" s="848"/>
      <c r="BC138" s="848"/>
      <c r="BD138" s="848"/>
      <c r="BE138" s="848"/>
      <c r="BF138" s="848"/>
      <c r="BG138" s="848"/>
      <c r="BH138" s="848"/>
      <c r="BI138" s="848"/>
      <c r="BJ138" s="848"/>
      <c r="BK138" s="848"/>
      <c r="BL138" s="848"/>
      <c r="BM138" s="848"/>
      <c r="BN138" s="848"/>
      <c r="BO138" s="848"/>
      <c r="BP138" s="848"/>
      <c r="BQ138" s="848"/>
      <c r="BR138" s="848"/>
      <c r="BS138" s="848"/>
      <c r="BT138" s="848"/>
      <c r="BU138" s="848"/>
      <c r="BV138" s="848"/>
      <c r="BW138" s="848"/>
      <c r="BX138" s="848"/>
      <c r="BY138" s="848"/>
      <c r="BZ138" s="848"/>
      <c r="CA138" s="848"/>
      <c r="CB138" s="848"/>
      <c r="CC138" s="848"/>
      <c r="CD138" s="848"/>
      <c r="CE138" s="848"/>
      <c r="CF138" s="848"/>
      <c r="CG138" s="848"/>
      <c r="CH138" s="848"/>
      <c r="CI138" s="848"/>
      <c r="CJ138" s="848"/>
      <c r="CK138" s="848"/>
      <c r="CL138" s="848"/>
      <c r="CM138" s="848"/>
      <c r="CN138" s="848"/>
      <c r="CO138" s="848"/>
      <c r="CP138" s="848"/>
      <c r="CQ138" s="848"/>
      <c r="CR138" s="848"/>
      <c r="CS138" s="848"/>
      <c r="CT138" s="848"/>
      <c r="CU138" s="848"/>
      <c r="CV138" s="848"/>
      <c r="CW138" s="848"/>
      <c r="CX138" s="848"/>
      <c r="CY138" s="848"/>
      <c r="CZ138" s="848"/>
      <c r="DA138" s="848"/>
      <c r="DB138" s="848"/>
      <c r="DC138" s="848"/>
      <c r="DD138" s="848"/>
    </row>
    <row r="139" spans="1:108" ht="21.75" customHeight="1">
      <c r="A139" s="848" t="s">
        <v>100</v>
      </c>
      <c r="B139" s="848"/>
      <c r="C139" s="848"/>
      <c r="D139" s="848"/>
      <c r="E139" s="848"/>
      <c r="F139" s="849" t="s">
        <v>719</v>
      </c>
      <c r="G139" s="850"/>
      <c r="H139" s="850"/>
      <c r="I139" s="850"/>
      <c r="J139" s="850"/>
      <c r="K139" s="850"/>
      <c r="L139" s="850"/>
      <c r="M139" s="850"/>
      <c r="N139" s="850"/>
      <c r="O139" s="850"/>
      <c r="P139" s="850"/>
      <c r="Q139" s="850"/>
      <c r="R139" s="850"/>
      <c r="S139" s="850"/>
      <c r="T139" s="850"/>
      <c r="U139" s="850"/>
      <c r="V139" s="850"/>
      <c r="W139" s="850"/>
      <c r="X139" s="850"/>
      <c r="Y139" s="850"/>
      <c r="Z139" s="850"/>
      <c r="AA139" s="850"/>
      <c r="AB139" s="850"/>
      <c r="AC139" s="850"/>
      <c r="AD139" s="850"/>
      <c r="AE139" s="850"/>
      <c r="AF139" s="851"/>
      <c r="AG139" s="852">
        <v>42614</v>
      </c>
      <c r="AH139" s="848"/>
      <c r="AI139" s="848"/>
      <c r="AJ139" s="848"/>
      <c r="AK139" s="848"/>
      <c r="AL139" s="848"/>
      <c r="AM139" s="848"/>
      <c r="AN139" s="848"/>
      <c r="AO139" s="848"/>
      <c r="AP139" s="848"/>
      <c r="AQ139" s="852">
        <v>42644</v>
      </c>
      <c r="AR139" s="848"/>
      <c r="AS139" s="848"/>
      <c r="AT139" s="848"/>
      <c r="AU139" s="848"/>
      <c r="AV139" s="848"/>
      <c r="AW139" s="848"/>
      <c r="AX139" s="848"/>
      <c r="AY139" s="848"/>
      <c r="AZ139" s="848"/>
      <c r="BA139" s="848"/>
      <c r="BB139" s="848"/>
      <c r="BC139" s="848"/>
      <c r="BD139" s="848"/>
      <c r="BE139" s="848"/>
      <c r="BF139" s="848"/>
      <c r="BG139" s="848"/>
      <c r="BH139" s="848"/>
      <c r="BI139" s="848"/>
      <c r="BJ139" s="848"/>
      <c r="BK139" s="848"/>
      <c r="BL139" s="848"/>
      <c r="BM139" s="848"/>
      <c r="BN139" s="848"/>
      <c r="BO139" s="848"/>
      <c r="BP139" s="848"/>
      <c r="BQ139" s="848"/>
      <c r="BR139" s="848"/>
      <c r="BS139" s="848"/>
      <c r="BT139" s="848"/>
      <c r="BU139" s="848"/>
      <c r="BV139" s="848"/>
      <c r="BW139" s="848"/>
      <c r="BX139" s="848"/>
      <c r="BY139" s="848"/>
      <c r="BZ139" s="848"/>
      <c r="CA139" s="848"/>
      <c r="CB139" s="848"/>
      <c r="CC139" s="848"/>
      <c r="CD139" s="848"/>
      <c r="CE139" s="848"/>
      <c r="CF139" s="848"/>
      <c r="CG139" s="848"/>
      <c r="CH139" s="848"/>
      <c r="CI139" s="848"/>
      <c r="CJ139" s="848"/>
      <c r="CK139" s="848"/>
      <c r="CL139" s="848"/>
      <c r="CM139" s="848"/>
      <c r="CN139" s="848"/>
      <c r="CO139" s="848"/>
      <c r="CP139" s="848"/>
      <c r="CQ139" s="848"/>
      <c r="CR139" s="848"/>
      <c r="CS139" s="848"/>
      <c r="CT139" s="848"/>
      <c r="CU139" s="848"/>
      <c r="CV139" s="848"/>
      <c r="CW139" s="848"/>
      <c r="CX139" s="848"/>
      <c r="CY139" s="848"/>
      <c r="CZ139" s="848"/>
      <c r="DA139" s="848"/>
      <c r="DB139" s="848"/>
      <c r="DC139" s="848"/>
      <c r="DD139" s="848"/>
    </row>
    <row r="140" spans="1:108" ht="21.75" customHeight="1">
      <c r="A140" s="848" t="s">
        <v>104</v>
      </c>
      <c r="B140" s="848"/>
      <c r="C140" s="848"/>
      <c r="D140" s="848"/>
      <c r="E140" s="848"/>
      <c r="F140" s="856" t="s">
        <v>722</v>
      </c>
      <c r="G140" s="857"/>
      <c r="H140" s="857"/>
      <c r="I140" s="857"/>
      <c r="J140" s="857"/>
      <c r="K140" s="857"/>
      <c r="L140" s="857"/>
      <c r="M140" s="857"/>
      <c r="N140" s="857"/>
      <c r="O140" s="857"/>
      <c r="P140" s="857"/>
      <c r="Q140" s="857"/>
      <c r="R140" s="857"/>
      <c r="S140" s="857"/>
      <c r="T140" s="857"/>
      <c r="U140" s="857"/>
      <c r="V140" s="857"/>
      <c r="W140" s="857"/>
      <c r="X140" s="857"/>
      <c r="Y140" s="857"/>
      <c r="Z140" s="857"/>
      <c r="AA140" s="857"/>
      <c r="AB140" s="857"/>
      <c r="AC140" s="857"/>
      <c r="AD140" s="857"/>
      <c r="AE140" s="857"/>
      <c r="AF140" s="858"/>
      <c r="AG140" s="852">
        <v>42644</v>
      </c>
      <c r="AH140" s="848"/>
      <c r="AI140" s="848"/>
      <c r="AJ140" s="848"/>
      <c r="AK140" s="848"/>
      <c r="AL140" s="848"/>
      <c r="AM140" s="848"/>
      <c r="AN140" s="848"/>
      <c r="AO140" s="848"/>
      <c r="AP140" s="848"/>
      <c r="AQ140" s="852">
        <v>42653</v>
      </c>
      <c r="AR140" s="848"/>
      <c r="AS140" s="848"/>
      <c r="AT140" s="848"/>
      <c r="AU140" s="848"/>
      <c r="AV140" s="848"/>
      <c r="AW140" s="848"/>
      <c r="AX140" s="848"/>
      <c r="AY140" s="848"/>
      <c r="AZ140" s="848"/>
      <c r="BA140" s="848"/>
      <c r="BB140" s="848"/>
      <c r="BC140" s="848"/>
      <c r="BD140" s="848"/>
      <c r="BE140" s="848"/>
      <c r="BF140" s="848"/>
      <c r="BG140" s="848"/>
      <c r="BH140" s="848"/>
      <c r="BI140" s="848"/>
      <c r="BJ140" s="848"/>
      <c r="BK140" s="848"/>
      <c r="BL140" s="848"/>
      <c r="BM140" s="848"/>
      <c r="BN140" s="848"/>
      <c r="BO140" s="848"/>
      <c r="BP140" s="848"/>
      <c r="BQ140" s="848"/>
      <c r="BR140" s="848"/>
      <c r="BS140" s="848"/>
      <c r="BT140" s="848"/>
      <c r="BU140" s="848"/>
      <c r="BV140" s="848"/>
      <c r="BW140" s="848"/>
      <c r="BX140" s="848"/>
      <c r="BY140" s="848"/>
      <c r="BZ140" s="848"/>
      <c r="CA140" s="848"/>
      <c r="CB140" s="848"/>
      <c r="CC140" s="848"/>
      <c r="CD140" s="848"/>
      <c r="CE140" s="848"/>
      <c r="CF140" s="848"/>
      <c r="CG140" s="848"/>
      <c r="CH140" s="848"/>
      <c r="CI140" s="848"/>
      <c r="CJ140" s="848"/>
      <c r="CK140" s="848"/>
      <c r="CL140" s="848"/>
      <c r="CM140" s="848"/>
      <c r="CN140" s="848"/>
      <c r="CO140" s="848"/>
      <c r="CP140" s="848"/>
      <c r="CQ140" s="848"/>
      <c r="CR140" s="848"/>
      <c r="CS140" s="848"/>
      <c r="CT140" s="848"/>
      <c r="CU140" s="848"/>
      <c r="CV140" s="848"/>
      <c r="CW140" s="848"/>
      <c r="CX140" s="848"/>
      <c r="CY140" s="848"/>
      <c r="CZ140" s="848"/>
      <c r="DA140" s="848"/>
      <c r="DB140" s="848"/>
      <c r="DC140" s="848"/>
      <c r="DD140" s="848"/>
    </row>
    <row r="141" spans="1:108" ht="21.75" customHeight="1">
      <c r="A141" s="848">
        <v>2</v>
      </c>
      <c r="B141" s="848"/>
      <c r="C141" s="848"/>
      <c r="D141" s="848"/>
      <c r="E141" s="848"/>
      <c r="F141" s="853" t="s">
        <v>723</v>
      </c>
      <c r="G141" s="854"/>
      <c r="H141" s="854"/>
      <c r="I141" s="854"/>
      <c r="J141" s="854"/>
      <c r="K141" s="854"/>
      <c r="L141" s="854"/>
      <c r="M141" s="854"/>
      <c r="N141" s="854"/>
      <c r="O141" s="854"/>
      <c r="P141" s="854"/>
      <c r="Q141" s="854"/>
      <c r="R141" s="854"/>
      <c r="S141" s="854"/>
      <c r="T141" s="854"/>
      <c r="U141" s="854"/>
      <c r="V141" s="854"/>
      <c r="W141" s="854"/>
      <c r="X141" s="854"/>
      <c r="Y141" s="854"/>
      <c r="Z141" s="854"/>
      <c r="AA141" s="854"/>
      <c r="AB141" s="854"/>
      <c r="AC141" s="854"/>
      <c r="AD141" s="854"/>
      <c r="AE141" s="854"/>
      <c r="AF141" s="854"/>
      <c r="AG141" s="854"/>
      <c r="AH141" s="854"/>
      <c r="AI141" s="854"/>
      <c r="AJ141" s="854"/>
      <c r="AK141" s="854"/>
      <c r="AL141" s="854"/>
      <c r="AM141" s="854"/>
      <c r="AN141" s="854"/>
      <c r="AO141" s="854"/>
      <c r="AP141" s="854"/>
      <c r="AQ141" s="854"/>
      <c r="AR141" s="854"/>
      <c r="AS141" s="854"/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854"/>
      <c r="BP141" s="854"/>
      <c r="BQ141" s="854"/>
      <c r="BR141" s="854"/>
      <c r="BS141" s="854"/>
      <c r="BT141" s="854"/>
      <c r="BU141" s="854"/>
      <c r="BV141" s="854"/>
      <c r="BW141" s="854"/>
      <c r="BX141" s="854"/>
      <c r="BY141" s="854"/>
      <c r="BZ141" s="854"/>
      <c r="CA141" s="854"/>
      <c r="CB141" s="854"/>
      <c r="CC141" s="854"/>
      <c r="CD141" s="854"/>
      <c r="CE141" s="854"/>
      <c r="CF141" s="854"/>
      <c r="CG141" s="854"/>
      <c r="CH141" s="854"/>
      <c r="CI141" s="854"/>
      <c r="CJ141" s="854"/>
      <c r="CK141" s="854"/>
      <c r="CL141" s="854"/>
      <c r="CM141" s="854"/>
      <c r="CN141" s="854"/>
      <c r="CO141" s="854"/>
      <c r="CP141" s="854"/>
      <c r="CQ141" s="854"/>
      <c r="CR141" s="854"/>
      <c r="CS141" s="854"/>
      <c r="CT141" s="854"/>
      <c r="CU141" s="854"/>
      <c r="CV141" s="854"/>
      <c r="CW141" s="854"/>
      <c r="CX141" s="854"/>
      <c r="CY141" s="854"/>
      <c r="CZ141" s="854"/>
      <c r="DA141" s="854"/>
      <c r="DB141" s="854"/>
      <c r="DC141" s="854"/>
      <c r="DD141" s="855"/>
    </row>
    <row r="142" spans="1:108" ht="21.75" customHeight="1">
      <c r="A142" s="848" t="s">
        <v>108</v>
      </c>
      <c r="B142" s="848"/>
      <c r="C142" s="848"/>
      <c r="D142" s="848"/>
      <c r="E142" s="848"/>
      <c r="F142" s="856" t="s">
        <v>283</v>
      </c>
      <c r="G142" s="857"/>
      <c r="H142" s="857"/>
      <c r="I142" s="857"/>
      <c r="J142" s="857"/>
      <c r="K142" s="857"/>
      <c r="L142" s="857"/>
      <c r="M142" s="857"/>
      <c r="N142" s="857"/>
      <c r="O142" s="857"/>
      <c r="P142" s="857"/>
      <c r="Q142" s="857"/>
      <c r="R142" s="857"/>
      <c r="S142" s="857"/>
      <c r="T142" s="857"/>
      <c r="U142" s="857"/>
      <c r="V142" s="857"/>
      <c r="W142" s="857"/>
      <c r="X142" s="857"/>
      <c r="Y142" s="857"/>
      <c r="Z142" s="857"/>
      <c r="AA142" s="857"/>
      <c r="AB142" s="857"/>
      <c r="AC142" s="857"/>
      <c r="AD142" s="857"/>
      <c r="AE142" s="857"/>
      <c r="AF142" s="858"/>
      <c r="AG142" s="852">
        <v>42745</v>
      </c>
      <c r="AH142" s="848"/>
      <c r="AI142" s="848"/>
      <c r="AJ142" s="848"/>
      <c r="AK142" s="848"/>
      <c r="AL142" s="848"/>
      <c r="AM142" s="848"/>
      <c r="AN142" s="848"/>
      <c r="AO142" s="848"/>
      <c r="AP142" s="848"/>
      <c r="AQ142" s="852">
        <v>42794</v>
      </c>
      <c r="AR142" s="848"/>
      <c r="AS142" s="848"/>
      <c r="AT142" s="848"/>
      <c r="AU142" s="848"/>
      <c r="AV142" s="848"/>
      <c r="AW142" s="848"/>
      <c r="AX142" s="848"/>
      <c r="AY142" s="848"/>
      <c r="AZ142" s="848"/>
      <c r="BA142" s="848"/>
      <c r="BB142" s="848"/>
      <c r="BC142" s="848"/>
      <c r="BD142" s="848"/>
      <c r="BE142" s="848"/>
      <c r="BF142" s="848"/>
      <c r="BG142" s="848"/>
      <c r="BH142" s="848"/>
      <c r="BI142" s="848"/>
      <c r="BJ142" s="848"/>
      <c r="BK142" s="848"/>
      <c r="BL142" s="848"/>
      <c r="BM142" s="848"/>
      <c r="BN142" s="848"/>
      <c r="BO142" s="848"/>
      <c r="BP142" s="848"/>
      <c r="BQ142" s="848"/>
      <c r="BR142" s="848"/>
      <c r="BS142" s="848"/>
      <c r="BT142" s="848"/>
      <c r="BU142" s="848"/>
      <c r="BV142" s="848"/>
      <c r="BW142" s="848"/>
      <c r="BX142" s="848"/>
      <c r="BY142" s="848"/>
      <c r="BZ142" s="848"/>
      <c r="CA142" s="848"/>
      <c r="CB142" s="848"/>
      <c r="CC142" s="848"/>
      <c r="CD142" s="848"/>
      <c r="CE142" s="848"/>
      <c r="CF142" s="848"/>
      <c r="CG142" s="848"/>
      <c r="CH142" s="848"/>
      <c r="CI142" s="848"/>
      <c r="CJ142" s="848"/>
      <c r="CK142" s="848"/>
      <c r="CL142" s="848"/>
      <c r="CM142" s="848"/>
      <c r="CN142" s="848"/>
      <c r="CO142" s="848"/>
      <c r="CP142" s="848"/>
      <c r="CQ142" s="848"/>
      <c r="CR142" s="848"/>
      <c r="CS142" s="848"/>
      <c r="CT142" s="848"/>
      <c r="CU142" s="848"/>
      <c r="CV142" s="848"/>
      <c r="CW142" s="848"/>
      <c r="CX142" s="848"/>
      <c r="CY142" s="848"/>
      <c r="CZ142" s="848"/>
      <c r="DA142" s="848"/>
      <c r="DB142" s="848"/>
      <c r="DC142" s="848"/>
      <c r="DD142" s="848"/>
    </row>
    <row r="143" spans="1:108" ht="21.75" customHeight="1">
      <c r="A143" s="848" t="s">
        <v>109</v>
      </c>
      <c r="B143" s="848"/>
      <c r="C143" s="848"/>
      <c r="D143" s="848"/>
      <c r="E143" s="848"/>
      <c r="F143" s="849" t="s">
        <v>724</v>
      </c>
      <c r="G143" s="850"/>
      <c r="H143" s="850"/>
      <c r="I143" s="850"/>
      <c r="J143" s="850"/>
      <c r="K143" s="850"/>
      <c r="L143" s="850"/>
      <c r="M143" s="850"/>
      <c r="N143" s="850"/>
      <c r="O143" s="850"/>
      <c r="P143" s="850"/>
      <c r="Q143" s="850"/>
      <c r="R143" s="850"/>
      <c r="S143" s="850"/>
      <c r="T143" s="850"/>
      <c r="U143" s="850"/>
      <c r="V143" s="850"/>
      <c r="W143" s="850"/>
      <c r="X143" s="850"/>
      <c r="Y143" s="850"/>
      <c r="Z143" s="850"/>
      <c r="AA143" s="850"/>
      <c r="AB143" s="850"/>
      <c r="AC143" s="850"/>
      <c r="AD143" s="850"/>
      <c r="AE143" s="850"/>
      <c r="AF143" s="851"/>
      <c r="AG143" s="852">
        <v>42491</v>
      </c>
      <c r="AH143" s="848"/>
      <c r="AI143" s="848"/>
      <c r="AJ143" s="848"/>
      <c r="AK143" s="848"/>
      <c r="AL143" s="848"/>
      <c r="AM143" s="848"/>
      <c r="AN143" s="848"/>
      <c r="AO143" s="848"/>
      <c r="AP143" s="848"/>
      <c r="AQ143" s="852">
        <v>42675</v>
      </c>
      <c r="AR143" s="848"/>
      <c r="AS143" s="848"/>
      <c r="AT143" s="848"/>
      <c r="AU143" s="848"/>
      <c r="AV143" s="848"/>
      <c r="AW143" s="848"/>
      <c r="AX143" s="848"/>
      <c r="AY143" s="848"/>
      <c r="AZ143" s="848"/>
      <c r="BA143" s="848"/>
      <c r="BB143" s="848"/>
      <c r="BC143" s="848"/>
      <c r="BD143" s="848"/>
      <c r="BE143" s="848"/>
      <c r="BF143" s="848"/>
      <c r="BG143" s="848"/>
      <c r="BH143" s="848"/>
      <c r="BI143" s="848"/>
      <c r="BJ143" s="848"/>
      <c r="BK143" s="848"/>
      <c r="BL143" s="848"/>
      <c r="BM143" s="848"/>
      <c r="BN143" s="848"/>
      <c r="BO143" s="848"/>
      <c r="BP143" s="848"/>
      <c r="BQ143" s="848"/>
      <c r="BR143" s="848"/>
      <c r="BS143" s="848"/>
      <c r="BT143" s="848"/>
      <c r="BU143" s="848"/>
      <c r="BV143" s="848"/>
      <c r="BW143" s="848"/>
      <c r="BX143" s="848"/>
      <c r="BY143" s="848"/>
      <c r="BZ143" s="848"/>
      <c r="CA143" s="848"/>
      <c r="CB143" s="848"/>
      <c r="CC143" s="848"/>
      <c r="CD143" s="848"/>
      <c r="CE143" s="848"/>
      <c r="CF143" s="848"/>
      <c r="CG143" s="848"/>
      <c r="CH143" s="848"/>
      <c r="CI143" s="848"/>
      <c r="CJ143" s="848"/>
      <c r="CK143" s="848"/>
      <c r="CL143" s="848"/>
      <c r="CM143" s="848"/>
      <c r="CN143" s="848"/>
      <c r="CO143" s="848"/>
      <c r="CP143" s="848"/>
      <c r="CQ143" s="848"/>
      <c r="CR143" s="848"/>
      <c r="CS143" s="848"/>
      <c r="CT143" s="848"/>
      <c r="CU143" s="848"/>
      <c r="CV143" s="848"/>
      <c r="CW143" s="848"/>
      <c r="CX143" s="848"/>
      <c r="CY143" s="848"/>
      <c r="CZ143" s="848"/>
      <c r="DA143" s="848"/>
      <c r="DB143" s="848"/>
      <c r="DC143" s="848"/>
      <c r="DD143" s="848"/>
    </row>
    <row r="144" spans="1:108" ht="37.5" customHeight="1">
      <c r="A144" s="848">
        <v>3</v>
      </c>
      <c r="B144" s="848"/>
      <c r="C144" s="848"/>
      <c r="D144" s="848"/>
      <c r="E144" s="848"/>
      <c r="F144" s="853" t="s">
        <v>726</v>
      </c>
      <c r="G144" s="854"/>
      <c r="H144" s="854"/>
      <c r="I144" s="854"/>
      <c r="J144" s="854"/>
      <c r="K144" s="854"/>
      <c r="L144" s="854"/>
      <c r="M144" s="854"/>
      <c r="N144" s="854"/>
      <c r="O144" s="854"/>
      <c r="P144" s="854"/>
      <c r="Q144" s="854"/>
      <c r="R144" s="854"/>
      <c r="S144" s="854"/>
      <c r="T144" s="854"/>
      <c r="U144" s="854"/>
      <c r="V144" s="854"/>
      <c r="W144" s="854"/>
      <c r="X144" s="854"/>
      <c r="Y144" s="854"/>
      <c r="Z144" s="854"/>
      <c r="AA144" s="854"/>
      <c r="AB144" s="854"/>
      <c r="AC144" s="854"/>
      <c r="AD144" s="854"/>
      <c r="AE144" s="854"/>
      <c r="AF144" s="854"/>
      <c r="AG144" s="854"/>
      <c r="AH144" s="854"/>
      <c r="AI144" s="854"/>
      <c r="AJ144" s="854"/>
      <c r="AK144" s="854"/>
      <c r="AL144" s="854"/>
      <c r="AM144" s="854"/>
      <c r="AN144" s="854"/>
      <c r="AO144" s="854"/>
      <c r="AP144" s="854"/>
      <c r="AQ144" s="854"/>
      <c r="AR144" s="854"/>
      <c r="AS144" s="854"/>
      <c r="AT144" s="854"/>
      <c r="AU144" s="854"/>
      <c r="AV144" s="854"/>
      <c r="AW144" s="854"/>
      <c r="AX144" s="854"/>
      <c r="AY144" s="854"/>
      <c r="AZ144" s="854"/>
      <c r="BA144" s="854"/>
      <c r="BB144" s="854"/>
      <c r="BC144" s="854"/>
      <c r="BD144" s="854"/>
      <c r="BE144" s="854"/>
      <c r="BF144" s="854"/>
      <c r="BG144" s="854"/>
      <c r="BH144" s="854"/>
      <c r="BI144" s="854"/>
      <c r="BJ144" s="854"/>
      <c r="BK144" s="854"/>
      <c r="BL144" s="854"/>
      <c r="BM144" s="854"/>
      <c r="BN144" s="854"/>
      <c r="BO144" s="854"/>
      <c r="BP144" s="854"/>
      <c r="BQ144" s="854"/>
      <c r="BR144" s="854"/>
      <c r="BS144" s="854"/>
      <c r="BT144" s="854"/>
      <c r="BU144" s="854"/>
      <c r="BV144" s="854"/>
      <c r="BW144" s="854"/>
      <c r="BX144" s="854"/>
      <c r="BY144" s="854"/>
      <c r="BZ144" s="854"/>
      <c r="CA144" s="854"/>
      <c r="CB144" s="854"/>
      <c r="CC144" s="854"/>
      <c r="CD144" s="854"/>
      <c r="CE144" s="854"/>
      <c r="CF144" s="854"/>
      <c r="CG144" s="854"/>
      <c r="CH144" s="854"/>
      <c r="CI144" s="854"/>
      <c r="CJ144" s="854"/>
      <c r="CK144" s="854"/>
      <c r="CL144" s="854"/>
      <c r="CM144" s="854"/>
      <c r="CN144" s="854"/>
      <c r="CO144" s="854"/>
      <c r="CP144" s="854"/>
      <c r="CQ144" s="854"/>
      <c r="CR144" s="854"/>
      <c r="CS144" s="854"/>
      <c r="CT144" s="854"/>
      <c r="CU144" s="854"/>
      <c r="CV144" s="854"/>
      <c r="CW144" s="854"/>
      <c r="CX144" s="854"/>
      <c r="CY144" s="854"/>
      <c r="CZ144" s="854"/>
      <c r="DA144" s="854"/>
      <c r="DB144" s="854"/>
      <c r="DC144" s="854"/>
      <c r="DD144" s="855"/>
    </row>
    <row r="145" spans="1:108" ht="21.75" customHeight="1">
      <c r="A145" s="848" t="s">
        <v>702</v>
      </c>
      <c r="B145" s="848"/>
      <c r="C145" s="848"/>
      <c r="D145" s="848"/>
      <c r="E145" s="848"/>
      <c r="F145" s="849" t="s">
        <v>727</v>
      </c>
      <c r="G145" s="850"/>
      <c r="H145" s="850"/>
      <c r="I145" s="850"/>
      <c r="J145" s="850"/>
      <c r="K145" s="850"/>
      <c r="L145" s="850"/>
      <c r="M145" s="850"/>
      <c r="N145" s="850"/>
      <c r="O145" s="850"/>
      <c r="P145" s="850"/>
      <c r="Q145" s="850"/>
      <c r="R145" s="850"/>
      <c r="S145" s="850"/>
      <c r="T145" s="850"/>
      <c r="U145" s="850"/>
      <c r="V145" s="850"/>
      <c r="W145" s="850"/>
      <c r="X145" s="850"/>
      <c r="Y145" s="850"/>
      <c r="Z145" s="850"/>
      <c r="AA145" s="850"/>
      <c r="AB145" s="850"/>
      <c r="AC145" s="850"/>
      <c r="AD145" s="850"/>
      <c r="AE145" s="850"/>
      <c r="AF145" s="851"/>
      <c r="AG145" s="852">
        <v>42826</v>
      </c>
      <c r="AH145" s="848"/>
      <c r="AI145" s="848"/>
      <c r="AJ145" s="848"/>
      <c r="AK145" s="848"/>
      <c r="AL145" s="848"/>
      <c r="AM145" s="848"/>
      <c r="AN145" s="848"/>
      <c r="AO145" s="848"/>
      <c r="AP145" s="848"/>
      <c r="AQ145" s="852">
        <v>42840</v>
      </c>
      <c r="AR145" s="848"/>
      <c r="AS145" s="848"/>
      <c r="AT145" s="848"/>
      <c r="AU145" s="848"/>
      <c r="AV145" s="848"/>
      <c r="AW145" s="848"/>
      <c r="AX145" s="848"/>
      <c r="AY145" s="848"/>
      <c r="AZ145" s="848"/>
      <c r="BA145" s="848"/>
      <c r="BB145" s="848"/>
      <c r="BC145" s="848"/>
      <c r="BD145" s="848"/>
      <c r="BE145" s="848"/>
      <c r="BF145" s="848"/>
      <c r="BG145" s="848"/>
      <c r="BH145" s="848"/>
      <c r="BI145" s="848"/>
      <c r="BJ145" s="848"/>
      <c r="BK145" s="848"/>
      <c r="BL145" s="848"/>
      <c r="BM145" s="848"/>
      <c r="BN145" s="848"/>
      <c r="BO145" s="848"/>
      <c r="BP145" s="848"/>
      <c r="BQ145" s="848"/>
      <c r="BR145" s="848"/>
      <c r="BS145" s="848"/>
      <c r="BT145" s="848"/>
      <c r="BU145" s="848"/>
      <c r="BV145" s="848"/>
      <c r="BW145" s="848"/>
      <c r="BX145" s="848"/>
      <c r="BY145" s="848"/>
      <c r="BZ145" s="848"/>
      <c r="CA145" s="848"/>
      <c r="CB145" s="848"/>
      <c r="CC145" s="848"/>
      <c r="CD145" s="848"/>
      <c r="CE145" s="848"/>
      <c r="CF145" s="848"/>
      <c r="CG145" s="848"/>
      <c r="CH145" s="848"/>
      <c r="CI145" s="848"/>
      <c r="CJ145" s="848"/>
      <c r="CK145" s="848"/>
      <c r="CL145" s="848"/>
      <c r="CM145" s="848"/>
      <c r="CN145" s="848"/>
      <c r="CO145" s="848"/>
      <c r="CP145" s="848"/>
      <c r="CQ145" s="848"/>
      <c r="CR145" s="848"/>
      <c r="CS145" s="848"/>
      <c r="CT145" s="848"/>
      <c r="CU145" s="848"/>
      <c r="CV145" s="848"/>
      <c r="CW145" s="848"/>
      <c r="CX145" s="848"/>
      <c r="CY145" s="848"/>
      <c r="CZ145" s="848"/>
      <c r="DA145" s="848"/>
      <c r="DB145" s="848"/>
      <c r="DC145" s="848"/>
      <c r="DD145" s="848"/>
    </row>
    <row r="146" spans="1:108" ht="21.75" customHeight="1">
      <c r="A146" s="848" t="s">
        <v>703</v>
      </c>
      <c r="B146" s="848"/>
      <c r="C146" s="848"/>
      <c r="D146" s="848"/>
      <c r="E146" s="848"/>
      <c r="F146" s="856" t="s">
        <v>266</v>
      </c>
      <c r="G146" s="857"/>
      <c r="H146" s="857"/>
      <c r="I146" s="857"/>
      <c r="J146" s="857"/>
      <c r="K146" s="857"/>
      <c r="L146" s="857"/>
      <c r="M146" s="857"/>
      <c r="N146" s="857"/>
      <c r="O146" s="857"/>
      <c r="P146" s="857"/>
      <c r="Q146" s="857"/>
      <c r="R146" s="857"/>
      <c r="S146" s="857"/>
      <c r="T146" s="857"/>
      <c r="U146" s="857"/>
      <c r="V146" s="857"/>
      <c r="W146" s="857"/>
      <c r="X146" s="857"/>
      <c r="Y146" s="857"/>
      <c r="Z146" s="857"/>
      <c r="AA146" s="857"/>
      <c r="AB146" s="857"/>
      <c r="AC146" s="857"/>
      <c r="AD146" s="857"/>
      <c r="AE146" s="857"/>
      <c r="AF146" s="858"/>
      <c r="AG146" s="852">
        <v>42795</v>
      </c>
      <c r="AH146" s="848"/>
      <c r="AI146" s="848"/>
      <c r="AJ146" s="848"/>
      <c r="AK146" s="848"/>
      <c r="AL146" s="848"/>
      <c r="AM146" s="848"/>
      <c r="AN146" s="848"/>
      <c r="AO146" s="848"/>
      <c r="AP146" s="848"/>
      <c r="AQ146" s="852">
        <v>42855</v>
      </c>
      <c r="AR146" s="848"/>
      <c r="AS146" s="848"/>
      <c r="AT146" s="848"/>
      <c r="AU146" s="848"/>
      <c r="AV146" s="848"/>
      <c r="AW146" s="848"/>
      <c r="AX146" s="848"/>
      <c r="AY146" s="848"/>
      <c r="AZ146" s="848"/>
      <c r="BA146" s="848"/>
      <c r="BB146" s="848"/>
      <c r="BC146" s="848"/>
      <c r="BD146" s="848"/>
      <c r="BE146" s="848"/>
      <c r="BF146" s="848"/>
      <c r="BG146" s="848"/>
      <c r="BH146" s="848"/>
      <c r="BI146" s="848"/>
      <c r="BJ146" s="848"/>
      <c r="BK146" s="848"/>
      <c r="BL146" s="848"/>
      <c r="BM146" s="848"/>
      <c r="BN146" s="848"/>
      <c r="BO146" s="848"/>
      <c r="BP146" s="848"/>
      <c r="BQ146" s="848"/>
      <c r="BR146" s="848"/>
      <c r="BS146" s="848"/>
      <c r="BT146" s="848"/>
      <c r="BU146" s="848"/>
      <c r="BV146" s="848"/>
      <c r="BW146" s="848"/>
      <c r="BX146" s="848"/>
      <c r="BY146" s="848"/>
      <c r="BZ146" s="848"/>
      <c r="CA146" s="848"/>
      <c r="CB146" s="848"/>
      <c r="CC146" s="848"/>
      <c r="CD146" s="848"/>
      <c r="CE146" s="848"/>
      <c r="CF146" s="848"/>
      <c r="CG146" s="848"/>
      <c r="CH146" s="848"/>
      <c r="CI146" s="848"/>
      <c r="CJ146" s="848"/>
      <c r="CK146" s="848"/>
      <c r="CL146" s="848"/>
      <c r="CM146" s="848"/>
      <c r="CN146" s="848"/>
      <c r="CO146" s="848"/>
      <c r="CP146" s="848"/>
      <c r="CQ146" s="848"/>
      <c r="CR146" s="848"/>
      <c r="CS146" s="848"/>
      <c r="CT146" s="848"/>
      <c r="CU146" s="848"/>
      <c r="CV146" s="848"/>
      <c r="CW146" s="848"/>
      <c r="CX146" s="848"/>
      <c r="CY146" s="848"/>
      <c r="CZ146" s="848"/>
      <c r="DA146" s="848"/>
      <c r="DB146" s="848"/>
      <c r="DC146" s="848"/>
      <c r="DD146" s="848"/>
    </row>
    <row r="147" spans="1:108" ht="21.75" customHeight="1">
      <c r="A147" s="848" t="s">
        <v>704</v>
      </c>
      <c r="B147" s="848"/>
      <c r="C147" s="848"/>
      <c r="D147" s="848"/>
      <c r="E147" s="848"/>
      <c r="F147" s="856" t="s">
        <v>267</v>
      </c>
      <c r="G147" s="857"/>
      <c r="H147" s="857"/>
      <c r="I147" s="857"/>
      <c r="J147" s="857"/>
      <c r="K147" s="857"/>
      <c r="L147" s="857"/>
      <c r="M147" s="857"/>
      <c r="N147" s="857"/>
      <c r="O147" s="857"/>
      <c r="P147" s="857"/>
      <c r="Q147" s="857"/>
      <c r="R147" s="857"/>
      <c r="S147" s="857"/>
      <c r="T147" s="857"/>
      <c r="U147" s="857"/>
      <c r="V147" s="857"/>
      <c r="W147" s="857"/>
      <c r="X147" s="857"/>
      <c r="Y147" s="857"/>
      <c r="Z147" s="857"/>
      <c r="AA147" s="857"/>
      <c r="AB147" s="857"/>
      <c r="AC147" s="857"/>
      <c r="AD147" s="857"/>
      <c r="AE147" s="857"/>
      <c r="AF147" s="858"/>
      <c r="AG147" s="852">
        <v>42856</v>
      </c>
      <c r="AH147" s="848"/>
      <c r="AI147" s="848"/>
      <c r="AJ147" s="848"/>
      <c r="AK147" s="848"/>
      <c r="AL147" s="848"/>
      <c r="AM147" s="848"/>
      <c r="AN147" s="848"/>
      <c r="AO147" s="848"/>
      <c r="AP147" s="848"/>
      <c r="AQ147" s="852">
        <v>43009</v>
      </c>
      <c r="AR147" s="848"/>
      <c r="AS147" s="848"/>
      <c r="AT147" s="848"/>
      <c r="AU147" s="848"/>
      <c r="AV147" s="848"/>
      <c r="AW147" s="848"/>
      <c r="AX147" s="848"/>
      <c r="AY147" s="848"/>
      <c r="AZ147" s="848"/>
      <c r="BA147" s="848"/>
      <c r="BB147" s="848"/>
      <c r="BC147" s="848"/>
      <c r="BD147" s="848"/>
      <c r="BE147" s="848"/>
      <c r="BF147" s="848"/>
      <c r="BG147" s="848"/>
      <c r="BH147" s="848"/>
      <c r="BI147" s="848"/>
      <c r="BJ147" s="848"/>
      <c r="BK147" s="848"/>
      <c r="BL147" s="848"/>
      <c r="BM147" s="848"/>
      <c r="BN147" s="848"/>
      <c r="BO147" s="848"/>
      <c r="BP147" s="848"/>
      <c r="BQ147" s="848"/>
      <c r="BR147" s="848"/>
      <c r="BS147" s="848"/>
      <c r="BT147" s="848"/>
      <c r="BU147" s="848"/>
      <c r="BV147" s="848"/>
      <c r="BW147" s="848"/>
      <c r="BX147" s="848"/>
      <c r="BY147" s="848"/>
      <c r="BZ147" s="848"/>
      <c r="CA147" s="848"/>
      <c r="CB147" s="848"/>
      <c r="CC147" s="848"/>
      <c r="CD147" s="848"/>
      <c r="CE147" s="848"/>
      <c r="CF147" s="848"/>
      <c r="CG147" s="848"/>
      <c r="CH147" s="848"/>
      <c r="CI147" s="848"/>
      <c r="CJ147" s="848"/>
      <c r="CK147" s="848"/>
      <c r="CL147" s="848"/>
      <c r="CM147" s="848"/>
      <c r="CN147" s="848"/>
      <c r="CO147" s="848"/>
      <c r="CP147" s="848"/>
      <c r="CQ147" s="848"/>
      <c r="CR147" s="848"/>
      <c r="CS147" s="848"/>
      <c r="CT147" s="848"/>
      <c r="CU147" s="848"/>
      <c r="CV147" s="848"/>
      <c r="CW147" s="848"/>
      <c r="CX147" s="848"/>
      <c r="CY147" s="848"/>
      <c r="CZ147" s="848"/>
      <c r="DA147" s="848"/>
      <c r="DB147" s="848"/>
      <c r="DC147" s="848"/>
      <c r="DD147" s="848"/>
    </row>
    <row r="148" spans="1:108" ht="21.75" customHeight="1">
      <c r="A148" s="848" t="s">
        <v>705</v>
      </c>
      <c r="B148" s="848"/>
      <c r="C148" s="848"/>
      <c r="D148" s="848"/>
      <c r="E148" s="848"/>
      <c r="F148" s="856" t="s">
        <v>728</v>
      </c>
      <c r="G148" s="857"/>
      <c r="H148" s="857"/>
      <c r="I148" s="857"/>
      <c r="J148" s="857"/>
      <c r="K148" s="857"/>
      <c r="L148" s="857"/>
      <c r="M148" s="857"/>
      <c r="N148" s="857"/>
      <c r="O148" s="857"/>
      <c r="P148" s="857"/>
      <c r="Q148" s="857"/>
      <c r="R148" s="857"/>
      <c r="S148" s="857"/>
      <c r="T148" s="857"/>
      <c r="U148" s="857"/>
      <c r="V148" s="857"/>
      <c r="W148" s="857"/>
      <c r="X148" s="857"/>
      <c r="Y148" s="857"/>
      <c r="Z148" s="857"/>
      <c r="AA148" s="857"/>
      <c r="AB148" s="857"/>
      <c r="AC148" s="857"/>
      <c r="AD148" s="857"/>
      <c r="AE148" s="857"/>
      <c r="AF148" s="858"/>
      <c r="AG148" s="852">
        <v>43010</v>
      </c>
      <c r="AH148" s="848"/>
      <c r="AI148" s="848"/>
      <c r="AJ148" s="848"/>
      <c r="AK148" s="848"/>
      <c r="AL148" s="848"/>
      <c r="AM148" s="848"/>
      <c r="AN148" s="848"/>
      <c r="AO148" s="848"/>
      <c r="AP148" s="848"/>
      <c r="AQ148" s="852">
        <v>43018</v>
      </c>
      <c r="AR148" s="848"/>
      <c r="AS148" s="848"/>
      <c r="AT148" s="848"/>
      <c r="AU148" s="848"/>
      <c r="AV148" s="848"/>
      <c r="AW148" s="848"/>
      <c r="AX148" s="848"/>
      <c r="AY148" s="848"/>
      <c r="AZ148" s="848"/>
      <c r="BA148" s="848"/>
      <c r="BB148" s="848"/>
      <c r="BC148" s="848"/>
      <c r="BD148" s="848"/>
      <c r="BE148" s="848"/>
      <c r="BF148" s="848"/>
      <c r="BG148" s="848"/>
      <c r="BH148" s="848"/>
      <c r="BI148" s="848"/>
      <c r="BJ148" s="848"/>
      <c r="BK148" s="848"/>
      <c r="BL148" s="848"/>
      <c r="BM148" s="848"/>
      <c r="BN148" s="848"/>
      <c r="BO148" s="848"/>
      <c r="BP148" s="848"/>
      <c r="BQ148" s="848"/>
      <c r="BR148" s="848"/>
      <c r="BS148" s="848"/>
      <c r="BT148" s="848"/>
      <c r="BU148" s="848"/>
      <c r="BV148" s="848"/>
      <c r="BW148" s="848"/>
      <c r="BX148" s="848"/>
      <c r="BY148" s="848"/>
      <c r="BZ148" s="848"/>
      <c r="CA148" s="848"/>
      <c r="CB148" s="848"/>
      <c r="CC148" s="848"/>
      <c r="CD148" s="848"/>
      <c r="CE148" s="848"/>
      <c r="CF148" s="848"/>
      <c r="CG148" s="848"/>
      <c r="CH148" s="848"/>
      <c r="CI148" s="848"/>
      <c r="CJ148" s="848"/>
      <c r="CK148" s="848"/>
      <c r="CL148" s="848"/>
      <c r="CM148" s="848"/>
      <c r="CN148" s="848"/>
      <c r="CO148" s="848"/>
      <c r="CP148" s="848"/>
      <c r="CQ148" s="848"/>
      <c r="CR148" s="848"/>
      <c r="CS148" s="848"/>
      <c r="CT148" s="848"/>
      <c r="CU148" s="848"/>
      <c r="CV148" s="848"/>
      <c r="CW148" s="848"/>
      <c r="CX148" s="848"/>
      <c r="CY148" s="848"/>
      <c r="CZ148" s="848"/>
      <c r="DA148" s="848"/>
      <c r="DB148" s="848"/>
      <c r="DC148" s="848"/>
      <c r="DD148" s="848"/>
    </row>
    <row r="149" spans="1:108" ht="21.75" customHeight="1">
      <c r="A149" s="848" t="s">
        <v>721</v>
      </c>
      <c r="B149" s="848"/>
      <c r="C149" s="848"/>
      <c r="D149" s="848"/>
      <c r="E149" s="848"/>
      <c r="F149" s="856" t="s">
        <v>0</v>
      </c>
      <c r="G149" s="857"/>
      <c r="H149" s="857"/>
      <c r="I149" s="857"/>
      <c r="J149" s="857"/>
      <c r="K149" s="857"/>
      <c r="L149" s="857"/>
      <c r="M149" s="857"/>
      <c r="N149" s="857"/>
      <c r="O149" s="857"/>
      <c r="P149" s="857"/>
      <c r="Q149" s="857"/>
      <c r="R149" s="857"/>
      <c r="S149" s="857"/>
      <c r="T149" s="857"/>
      <c r="U149" s="857"/>
      <c r="V149" s="857"/>
      <c r="W149" s="857"/>
      <c r="X149" s="857"/>
      <c r="Y149" s="857"/>
      <c r="Z149" s="857"/>
      <c r="AA149" s="857"/>
      <c r="AB149" s="857"/>
      <c r="AC149" s="857"/>
      <c r="AD149" s="857"/>
      <c r="AE149" s="857"/>
      <c r="AF149" s="858"/>
      <c r="AG149" s="852">
        <v>43019</v>
      </c>
      <c r="AH149" s="848"/>
      <c r="AI149" s="848"/>
      <c r="AJ149" s="848"/>
      <c r="AK149" s="848"/>
      <c r="AL149" s="848"/>
      <c r="AM149" s="848"/>
      <c r="AN149" s="848"/>
      <c r="AO149" s="848"/>
      <c r="AP149" s="848"/>
      <c r="AQ149" s="852">
        <v>43029</v>
      </c>
      <c r="AR149" s="848"/>
      <c r="AS149" s="848"/>
      <c r="AT149" s="848"/>
      <c r="AU149" s="848"/>
      <c r="AV149" s="848"/>
      <c r="AW149" s="848"/>
      <c r="AX149" s="848"/>
      <c r="AY149" s="848"/>
      <c r="AZ149" s="848"/>
      <c r="BA149" s="848"/>
      <c r="BB149" s="848"/>
      <c r="BC149" s="848"/>
      <c r="BD149" s="848"/>
      <c r="BE149" s="848"/>
      <c r="BF149" s="848"/>
      <c r="BG149" s="848"/>
      <c r="BH149" s="848"/>
      <c r="BI149" s="848"/>
      <c r="BJ149" s="848"/>
      <c r="BK149" s="848"/>
      <c r="BL149" s="848"/>
      <c r="BM149" s="848"/>
      <c r="BN149" s="848"/>
      <c r="BO149" s="848"/>
      <c r="BP149" s="848"/>
      <c r="BQ149" s="848"/>
      <c r="BR149" s="848"/>
      <c r="BS149" s="848"/>
      <c r="BT149" s="848"/>
      <c r="BU149" s="848"/>
      <c r="BV149" s="848"/>
      <c r="BW149" s="848"/>
      <c r="BX149" s="848"/>
      <c r="BY149" s="848"/>
      <c r="BZ149" s="848"/>
      <c r="CA149" s="848"/>
      <c r="CB149" s="848"/>
      <c r="CC149" s="848"/>
      <c r="CD149" s="848"/>
      <c r="CE149" s="848"/>
      <c r="CF149" s="848"/>
      <c r="CG149" s="848"/>
      <c r="CH149" s="848"/>
      <c r="CI149" s="848"/>
      <c r="CJ149" s="848"/>
      <c r="CK149" s="848"/>
      <c r="CL149" s="848"/>
      <c r="CM149" s="848"/>
      <c r="CN149" s="848"/>
      <c r="CO149" s="848"/>
      <c r="CP149" s="848"/>
      <c r="CQ149" s="848"/>
      <c r="CR149" s="848"/>
      <c r="CS149" s="848"/>
      <c r="CT149" s="848"/>
      <c r="CU149" s="848"/>
      <c r="CV149" s="848"/>
      <c r="CW149" s="848"/>
      <c r="CX149" s="848"/>
      <c r="CY149" s="848"/>
      <c r="CZ149" s="848"/>
      <c r="DA149" s="848"/>
      <c r="DB149" s="848"/>
      <c r="DC149" s="848"/>
      <c r="DD149" s="848"/>
    </row>
    <row r="150" spans="1:108" ht="21.75" customHeight="1">
      <c r="A150" s="848">
        <v>4</v>
      </c>
      <c r="B150" s="848"/>
      <c r="C150" s="848"/>
      <c r="D150" s="848"/>
      <c r="E150" s="848"/>
      <c r="F150" s="853" t="s">
        <v>1</v>
      </c>
      <c r="G150" s="854"/>
      <c r="H150" s="854"/>
      <c r="I150" s="854"/>
      <c r="J150" s="854"/>
      <c r="K150" s="854"/>
      <c r="L150" s="854"/>
      <c r="M150" s="854"/>
      <c r="N150" s="854"/>
      <c r="O150" s="854"/>
      <c r="P150" s="854"/>
      <c r="Q150" s="854"/>
      <c r="R150" s="854"/>
      <c r="S150" s="854"/>
      <c r="T150" s="854"/>
      <c r="U150" s="854"/>
      <c r="V150" s="854"/>
      <c r="W150" s="854"/>
      <c r="X150" s="854"/>
      <c r="Y150" s="854"/>
      <c r="Z150" s="854"/>
      <c r="AA150" s="854"/>
      <c r="AB150" s="854"/>
      <c r="AC150" s="854"/>
      <c r="AD150" s="854"/>
      <c r="AE150" s="854"/>
      <c r="AF150" s="854"/>
      <c r="AG150" s="854"/>
      <c r="AH150" s="854"/>
      <c r="AI150" s="854"/>
      <c r="AJ150" s="854"/>
      <c r="AK150" s="854"/>
      <c r="AL150" s="854"/>
      <c r="AM150" s="854"/>
      <c r="AN150" s="854"/>
      <c r="AO150" s="854"/>
      <c r="AP150" s="854"/>
      <c r="AQ150" s="854"/>
      <c r="AR150" s="854"/>
      <c r="AS150" s="854"/>
      <c r="AT150" s="854"/>
      <c r="AU150" s="854"/>
      <c r="AV150" s="854"/>
      <c r="AW150" s="854"/>
      <c r="AX150" s="854"/>
      <c r="AY150" s="854"/>
      <c r="AZ150" s="854"/>
      <c r="BA150" s="854"/>
      <c r="BB150" s="854"/>
      <c r="BC150" s="854"/>
      <c r="BD150" s="854"/>
      <c r="BE150" s="854"/>
      <c r="BF150" s="854"/>
      <c r="BG150" s="854"/>
      <c r="BH150" s="854"/>
      <c r="BI150" s="854"/>
      <c r="BJ150" s="854"/>
      <c r="BK150" s="854"/>
      <c r="BL150" s="854"/>
      <c r="BM150" s="854"/>
      <c r="BN150" s="854"/>
      <c r="BO150" s="854"/>
      <c r="BP150" s="854"/>
      <c r="BQ150" s="854"/>
      <c r="BR150" s="854"/>
      <c r="BS150" s="854"/>
      <c r="BT150" s="854"/>
      <c r="BU150" s="854"/>
      <c r="BV150" s="854"/>
      <c r="BW150" s="854"/>
      <c r="BX150" s="854"/>
      <c r="BY150" s="854"/>
      <c r="BZ150" s="854"/>
      <c r="CA150" s="854"/>
      <c r="CB150" s="854"/>
      <c r="CC150" s="854"/>
      <c r="CD150" s="854"/>
      <c r="CE150" s="854"/>
      <c r="CF150" s="854"/>
      <c r="CG150" s="854"/>
      <c r="CH150" s="854"/>
      <c r="CI150" s="854"/>
      <c r="CJ150" s="854"/>
      <c r="CK150" s="854"/>
      <c r="CL150" s="854"/>
      <c r="CM150" s="854"/>
      <c r="CN150" s="854"/>
      <c r="CO150" s="854"/>
      <c r="CP150" s="854"/>
      <c r="CQ150" s="854"/>
      <c r="CR150" s="854"/>
      <c r="CS150" s="854"/>
      <c r="CT150" s="854"/>
      <c r="CU150" s="854"/>
      <c r="CV150" s="854"/>
      <c r="CW150" s="854"/>
      <c r="CX150" s="854"/>
      <c r="CY150" s="854"/>
      <c r="CZ150" s="854"/>
      <c r="DA150" s="854"/>
      <c r="DB150" s="854"/>
      <c r="DC150" s="854"/>
      <c r="DD150" s="855"/>
    </row>
    <row r="151" spans="1:108" ht="21.75" customHeight="1">
      <c r="A151" s="848" t="s">
        <v>706</v>
      </c>
      <c r="B151" s="848"/>
      <c r="C151" s="848"/>
      <c r="D151" s="848"/>
      <c r="E151" s="848"/>
      <c r="F151" s="849" t="s">
        <v>2</v>
      </c>
      <c r="G151" s="850"/>
      <c r="H151" s="850"/>
      <c r="I151" s="850"/>
      <c r="J151" s="850"/>
      <c r="K151" s="850"/>
      <c r="L151" s="850"/>
      <c r="M151" s="850"/>
      <c r="N151" s="850"/>
      <c r="O151" s="850"/>
      <c r="P151" s="850"/>
      <c r="Q151" s="850"/>
      <c r="R151" s="850"/>
      <c r="S151" s="850"/>
      <c r="T151" s="850"/>
      <c r="U151" s="850"/>
      <c r="V151" s="850"/>
      <c r="W151" s="850"/>
      <c r="X151" s="850"/>
      <c r="Y151" s="850"/>
      <c r="Z151" s="850"/>
      <c r="AA151" s="850"/>
      <c r="AB151" s="850"/>
      <c r="AC151" s="850"/>
      <c r="AD151" s="850"/>
      <c r="AE151" s="850"/>
      <c r="AF151" s="851"/>
      <c r="AG151" s="852">
        <v>43030</v>
      </c>
      <c r="AH151" s="848"/>
      <c r="AI151" s="848"/>
      <c r="AJ151" s="848"/>
      <c r="AK151" s="848"/>
      <c r="AL151" s="848"/>
      <c r="AM151" s="848"/>
      <c r="AN151" s="848"/>
      <c r="AO151" s="848"/>
      <c r="AP151" s="848"/>
      <c r="AQ151" s="852">
        <v>43035</v>
      </c>
      <c r="AR151" s="848"/>
      <c r="AS151" s="848"/>
      <c r="AT151" s="848"/>
      <c r="AU151" s="848"/>
      <c r="AV151" s="848"/>
      <c r="AW151" s="848"/>
      <c r="AX151" s="848"/>
      <c r="AY151" s="848"/>
      <c r="AZ151" s="848"/>
      <c r="BA151" s="848"/>
      <c r="BB151" s="848"/>
      <c r="BC151" s="848"/>
      <c r="BD151" s="848"/>
      <c r="BE151" s="848"/>
      <c r="BF151" s="848"/>
      <c r="BG151" s="848"/>
      <c r="BH151" s="848"/>
      <c r="BI151" s="848"/>
      <c r="BJ151" s="848"/>
      <c r="BK151" s="848"/>
      <c r="BL151" s="848"/>
      <c r="BM151" s="848"/>
      <c r="BN151" s="848"/>
      <c r="BO151" s="848"/>
      <c r="BP151" s="848"/>
      <c r="BQ151" s="848"/>
      <c r="BR151" s="848"/>
      <c r="BS151" s="848"/>
      <c r="BT151" s="848"/>
      <c r="BU151" s="848"/>
      <c r="BV151" s="848"/>
      <c r="BW151" s="848"/>
      <c r="BX151" s="848"/>
      <c r="BY151" s="848"/>
      <c r="BZ151" s="848"/>
      <c r="CA151" s="848"/>
      <c r="CB151" s="848"/>
      <c r="CC151" s="848"/>
      <c r="CD151" s="848"/>
      <c r="CE151" s="848"/>
      <c r="CF151" s="848"/>
      <c r="CG151" s="848"/>
      <c r="CH151" s="848"/>
      <c r="CI151" s="848"/>
      <c r="CJ151" s="848"/>
      <c r="CK151" s="848"/>
      <c r="CL151" s="848"/>
      <c r="CM151" s="848"/>
      <c r="CN151" s="848"/>
      <c r="CO151" s="848"/>
      <c r="CP151" s="848"/>
      <c r="CQ151" s="848"/>
      <c r="CR151" s="848"/>
      <c r="CS151" s="848"/>
      <c r="CT151" s="848"/>
      <c r="CU151" s="848"/>
      <c r="CV151" s="848"/>
      <c r="CW151" s="848"/>
      <c r="CX151" s="848"/>
      <c r="CY151" s="848"/>
      <c r="CZ151" s="848"/>
      <c r="DA151" s="848"/>
      <c r="DB151" s="848"/>
      <c r="DC151" s="848"/>
      <c r="DD151" s="848"/>
    </row>
    <row r="152" spans="1:108" ht="21.75" customHeight="1">
      <c r="A152" s="848" t="s">
        <v>708</v>
      </c>
      <c r="B152" s="848"/>
      <c r="C152" s="848"/>
      <c r="D152" s="848"/>
      <c r="E152" s="848"/>
      <c r="F152" s="849" t="s">
        <v>4</v>
      </c>
      <c r="G152" s="850"/>
      <c r="H152" s="850"/>
      <c r="I152" s="850"/>
      <c r="J152" s="850"/>
      <c r="K152" s="850"/>
      <c r="L152" s="850"/>
      <c r="M152" s="850"/>
      <c r="N152" s="850"/>
      <c r="O152" s="850"/>
      <c r="P152" s="850"/>
      <c r="Q152" s="850"/>
      <c r="R152" s="850"/>
      <c r="S152" s="850"/>
      <c r="T152" s="850"/>
      <c r="U152" s="850"/>
      <c r="V152" s="850"/>
      <c r="W152" s="850"/>
      <c r="X152" s="850"/>
      <c r="Y152" s="850"/>
      <c r="Z152" s="850"/>
      <c r="AA152" s="850"/>
      <c r="AB152" s="850"/>
      <c r="AC152" s="850"/>
      <c r="AD152" s="850"/>
      <c r="AE152" s="850"/>
      <c r="AF152" s="851"/>
      <c r="AG152" s="852">
        <v>43036</v>
      </c>
      <c r="AH152" s="848"/>
      <c r="AI152" s="848"/>
      <c r="AJ152" s="848"/>
      <c r="AK152" s="848"/>
      <c r="AL152" s="848"/>
      <c r="AM152" s="848"/>
      <c r="AN152" s="848"/>
      <c r="AO152" s="848"/>
      <c r="AP152" s="848"/>
      <c r="AQ152" s="852">
        <v>43064</v>
      </c>
      <c r="AR152" s="848"/>
      <c r="AS152" s="848"/>
      <c r="AT152" s="848"/>
      <c r="AU152" s="848"/>
      <c r="AV152" s="848"/>
      <c r="AW152" s="848"/>
      <c r="AX152" s="848"/>
      <c r="AY152" s="848"/>
      <c r="AZ152" s="848"/>
      <c r="BA152" s="848"/>
      <c r="BB152" s="848"/>
      <c r="BC152" s="848"/>
      <c r="BD152" s="848"/>
      <c r="BE152" s="848"/>
      <c r="BF152" s="848"/>
      <c r="BG152" s="848"/>
      <c r="BH152" s="848"/>
      <c r="BI152" s="848"/>
      <c r="BJ152" s="848"/>
      <c r="BK152" s="848"/>
      <c r="BL152" s="848"/>
      <c r="BM152" s="848"/>
      <c r="BN152" s="848"/>
      <c r="BO152" s="848"/>
      <c r="BP152" s="848"/>
      <c r="BQ152" s="848"/>
      <c r="BR152" s="848"/>
      <c r="BS152" s="848"/>
      <c r="BT152" s="848"/>
      <c r="BU152" s="848"/>
      <c r="BV152" s="848"/>
      <c r="BW152" s="848"/>
      <c r="BX152" s="848"/>
      <c r="BY152" s="848"/>
      <c r="BZ152" s="848"/>
      <c r="CA152" s="848"/>
      <c r="CB152" s="848"/>
      <c r="CC152" s="848"/>
      <c r="CD152" s="848"/>
      <c r="CE152" s="848"/>
      <c r="CF152" s="848"/>
      <c r="CG152" s="848"/>
      <c r="CH152" s="848"/>
      <c r="CI152" s="848"/>
      <c r="CJ152" s="848"/>
      <c r="CK152" s="848"/>
      <c r="CL152" s="848"/>
      <c r="CM152" s="848"/>
      <c r="CN152" s="848"/>
      <c r="CO152" s="848"/>
      <c r="CP152" s="848"/>
      <c r="CQ152" s="848"/>
      <c r="CR152" s="848"/>
      <c r="CS152" s="848"/>
      <c r="CT152" s="848"/>
      <c r="CU152" s="848"/>
      <c r="CV152" s="848"/>
      <c r="CW152" s="848"/>
      <c r="CX152" s="848"/>
      <c r="CY152" s="848"/>
      <c r="CZ152" s="848"/>
      <c r="DA152" s="848"/>
      <c r="DB152" s="848"/>
      <c r="DC152" s="848"/>
      <c r="DD152" s="848"/>
    </row>
    <row r="153" spans="1:108" ht="21.75" customHeight="1">
      <c r="A153" s="848" t="s">
        <v>709</v>
      </c>
      <c r="B153" s="848"/>
      <c r="C153" s="848"/>
      <c r="D153" s="848"/>
      <c r="E153" s="848"/>
      <c r="F153" s="849" t="s">
        <v>281</v>
      </c>
      <c r="G153" s="850"/>
      <c r="H153" s="850"/>
      <c r="I153" s="850"/>
      <c r="J153" s="850"/>
      <c r="K153" s="850"/>
      <c r="L153" s="850"/>
      <c r="M153" s="850"/>
      <c r="N153" s="850"/>
      <c r="O153" s="850"/>
      <c r="P153" s="850"/>
      <c r="Q153" s="850"/>
      <c r="R153" s="850"/>
      <c r="S153" s="850"/>
      <c r="T153" s="850"/>
      <c r="U153" s="850"/>
      <c r="V153" s="850"/>
      <c r="W153" s="850"/>
      <c r="X153" s="850"/>
      <c r="Y153" s="850"/>
      <c r="Z153" s="850"/>
      <c r="AA153" s="850"/>
      <c r="AB153" s="850"/>
      <c r="AC153" s="850"/>
      <c r="AD153" s="850"/>
      <c r="AE153" s="850"/>
      <c r="AF153" s="851"/>
      <c r="AG153" s="852">
        <v>43065</v>
      </c>
      <c r="AH153" s="848"/>
      <c r="AI153" s="848"/>
      <c r="AJ153" s="848"/>
      <c r="AK153" s="848"/>
      <c r="AL153" s="848"/>
      <c r="AM153" s="848"/>
      <c r="AN153" s="848"/>
      <c r="AO153" s="848"/>
      <c r="AP153" s="848"/>
      <c r="AQ153" s="852">
        <v>43084</v>
      </c>
      <c r="AR153" s="848"/>
      <c r="AS153" s="848"/>
      <c r="AT153" s="848"/>
      <c r="AU153" s="848"/>
      <c r="AV153" s="848"/>
      <c r="AW153" s="848"/>
      <c r="AX153" s="848"/>
      <c r="AY153" s="848"/>
      <c r="AZ153" s="848"/>
      <c r="BA153" s="848"/>
      <c r="BB153" s="848"/>
      <c r="BC153" s="848"/>
      <c r="BD153" s="848"/>
      <c r="BE153" s="848"/>
      <c r="BF153" s="848"/>
      <c r="BG153" s="848"/>
      <c r="BH153" s="848"/>
      <c r="BI153" s="848"/>
      <c r="BJ153" s="848"/>
      <c r="BK153" s="848"/>
      <c r="BL153" s="848"/>
      <c r="BM153" s="848"/>
      <c r="BN153" s="848"/>
      <c r="BO153" s="848"/>
      <c r="BP153" s="848"/>
      <c r="BQ153" s="848"/>
      <c r="BR153" s="848"/>
      <c r="BS153" s="848"/>
      <c r="BT153" s="848"/>
      <c r="BU153" s="848"/>
      <c r="BV153" s="848"/>
      <c r="BW153" s="848"/>
      <c r="BX153" s="848"/>
      <c r="BY153" s="848"/>
      <c r="BZ153" s="848"/>
      <c r="CA153" s="848"/>
      <c r="CB153" s="848"/>
      <c r="CC153" s="848"/>
      <c r="CD153" s="848"/>
      <c r="CE153" s="848"/>
      <c r="CF153" s="848"/>
      <c r="CG153" s="848"/>
      <c r="CH153" s="848"/>
      <c r="CI153" s="848"/>
      <c r="CJ153" s="848"/>
      <c r="CK153" s="848"/>
      <c r="CL153" s="848"/>
      <c r="CM153" s="848"/>
      <c r="CN153" s="848"/>
      <c r="CO153" s="848"/>
      <c r="CP153" s="848"/>
      <c r="CQ153" s="848"/>
      <c r="CR153" s="848"/>
      <c r="CS153" s="848"/>
      <c r="CT153" s="848"/>
      <c r="CU153" s="848"/>
      <c r="CV153" s="848"/>
      <c r="CW153" s="848"/>
      <c r="CX153" s="848"/>
      <c r="CY153" s="848"/>
      <c r="CZ153" s="848"/>
      <c r="DA153" s="848"/>
      <c r="DB153" s="848"/>
      <c r="DC153" s="848"/>
      <c r="DD153" s="848"/>
    </row>
    <row r="154" spans="1:108" ht="21.75" customHeight="1">
      <c r="A154" s="859" t="s">
        <v>749</v>
      </c>
      <c r="B154" s="860"/>
      <c r="C154" s="860"/>
      <c r="D154" s="860"/>
      <c r="E154" s="860"/>
      <c r="F154" s="860"/>
      <c r="G154" s="860"/>
      <c r="H154" s="860"/>
      <c r="I154" s="860"/>
      <c r="J154" s="860"/>
      <c r="K154" s="860"/>
      <c r="L154" s="860"/>
      <c r="M154" s="860"/>
      <c r="N154" s="860"/>
      <c r="O154" s="860"/>
      <c r="P154" s="860"/>
      <c r="Q154" s="860"/>
      <c r="R154" s="860"/>
      <c r="S154" s="860"/>
      <c r="T154" s="860"/>
      <c r="U154" s="860"/>
      <c r="V154" s="860"/>
      <c r="W154" s="860"/>
      <c r="X154" s="860"/>
      <c r="Y154" s="860"/>
      <c r="Z154" s="860"/>
      <c r="AA154" s="860"/>
      <c r="AB154" s="860"/>
      <c r="AC154" s="860"/>
      <c r="AD154" s="860"/>
      <c r="AE154" s="860"/>
      <c r="AF154" s="860"/>
      <c r="AG154" s="860"/>
      <c r="AH154" s="860"/>
      <c r="AI154" s="860"/>
      <c r="AJ154" s="860"/>
      <c r="AK154" s="860"/>
      <c r="AL154" s="860"/>
      <c r="AM154" s="860"/>
      <c r="AN154" s="860"/>
      <c r="AO154" s="860"/>
      <c r="AP154" s="860"/>
      <c r="AQ154" s="860"/>
      <c r="AR154" s="860"/>
      <c r="AS154" s="860"/>
      <c r="AT154" s="860"/>
      <c r="AU154" s="860"/>
      <c r="AV154" s="860"/>
      <c r="AW154" s="860"/>
      <c r="AX154" s="860"/>
      <c r="AY154" s="860"/>
      <c r="AZ154" s="860"/>
      <c r="BA154" s="860"/>
      <c r="BB154" s="860"/>
      <c r="BC154" s="860"/>
      <c r="BD154" s="860"/>
      <c r="BE154" s="860"/>
      <c r="BF154" s="860"/>
      <c r="BG154" s="860"/>
      <c r="BH154" s="860"/>
      <c r="BI154" s="860"/>
      <c r="BJ154" s="860"/>
      <c r="BK154" s="860"/>
      <c r="BL154" s="860"/>
      <c r="BM154" s="860"/>
      <c r="BN154" s="860"/>
      <c r="BO154" s="860"/>
      <c r="BP154" s="860"/>
      <c r="BQ154" s="860"/>
      <c r="BR154" s="860"/>
      <c r="BS154" s="860"/>
      <c r="BT154" s="860"/>
      <c r="BU154" s="860"/>
      <c r="BV154" s="860"/>
      <c r="BW154" s="860"/>
      <c r="BX154" s="860"/>
      <c r="BY154" s="860"/>
      <c r="BZ154" s="860"/>
      <c r="CA154" s="860"/>
      <c r="CB154" s="860"/>
      <c r="CC154" s="860"/>
      <c r="CD154" s="860"/>
      <c r="CE154" s="860"/>
      <c r="CF154" s="860"/>
      <c r="CG154" s="860"/>
      <c r="CH154" s="860"/>
      <c r="CI154" s="860"/>
      <c r="CJ154" s="860"/>
      <c r="CK154" s="860"/>
      <c r="CL154" s="860"/>
      <c r="CM154" s="860"/>
      <c r="CN154" s="860"/>
      <c r="CO154" s="860"/>
      <c r="CP154" s="860"/>
      <c r="CQ154" s="860"/>
      <c r="CR154" s="860"/>
      <c r="CS154" s="860"/>
      <c r="CT154" s="860"/>
      <c r="CU154" s="860"/>
      <c r="CV154" s="860"/>
      <c r="CW154" s="860"/>
      <c r="CX154" s="860"/>
      <c r="CY154" s="860"/>
      <c r="CZ154" s="860"/>
      <c r="DA154" s="860"/>
      <c r="DB154" s="860"/>
      <c r="DC154" s="860"/>
      <c r="DD154" s="861"/>
    </row>
    <row r="155" spans="1:108" ht="21.75" customHeight="1">
      <c r="A155" s="848" t="s">
        <v>158</v>
      </c>
      <c r="B155" s="848"/>
      <c r="C155" s="848"/>
      <c r="D155" s="848"/>
      <c r="E155" s="848"/>
      <c r="F155" s="853" t="s">
        <v>284</v>
      </c>
      <c r="G155" s="854"/>
      <c r="H155" s="854"/>
      <c r="I155" s="854"/>
      <c r="J155" s="854"/>
      <c r="K155" s="854"/>
      <c r="L155" s="854"/>
      <c r="M155" s="854"/>
      <c r="N155" s="854"/>
      <c r="O155" s="854"/>
      <c r="P155" s="854"/>
      <c r="Q155" s="854"/>
      <c r="R155" s="854"/>
      <c r="S155" s="854"/>
      <c r="T155" s="854"/>
      <c r="U155" s="854"/>
      <c r="V155" s="854"/>
      <c r="W155" s="854"/>
      <c r="X155" s="854"/>
      <c r="Y155" s="854"/>
      <c r="Z155" s="854"/>
      <c r="AA155" s="854"/>
      <c r="AB155" s="854"/>
      <c r="AC155" s="854"/>
      <c r="AD155" s="854"/>
      <c r="AE155" s="854"/>
      <c r="AF155" s="854"/>
      <c r="AG155" s="854"/>
      <c r="AH155" s="854"/>
      <c r="AI155" s="854"/>
      <c r="AJ155" s="854"/>
      <c r="AK155" s="854"/>
      <c r="AL155" s="854"/>
      <c r="AM155" s="854"/>
      <c r="AN155" s="854"/>
      <c r="AO155" s="854"/>
      <c r="AP155" s="854"/>
      <c r="AQ155" s="854"/>
      <c r="AR155" s="854"/>
      <c r="AS155" s="854"/>
      <c r="AT155" s="854"/>
      <c r="AU155" s="854"/>
      <c r="AV155" s="854"/>
      <c r="AW155" s="854"/>
      <c r="AX155" s="854"/>
      <c r="AY155" s="854"/>
      <c r="AZ155" s="854"/>
      <c r="BA155" s="854"/>
      <c r="BB155" s="854"/>
      <c r="BC155" s="854"/>
      <c r="BD155" s="854"/>
      <c r="BE155" s="854"/>
      <c r="BF155" s="854"/>
      <c r="BG155" s="854"/>
      <c r="BH155" s="854"/>
      <c r="BI155" s="854"/>
      <c r="BJ155" s="854"/>
      <c r="BK155" s="854"/>
      <c r="BL155" s="854"/>
      <c r="BM155" s="854"/>
      <c r="BN155" s="854"/>
      <c r="BO155" s="854"/>
      <c r="BP155" s="854"/>
      <c r="BQ155" s="854"/>
      <c r="BR155" s="854"/>
      <c r="BS155" s="854"/>
      <c r="BT155" s="854"/>
      <c r="BU155" s="854"/>
      <c r="BV155" s="854"/>
      <c r="BW155" s="854"/>
      <c r="BX155" s="854"/>
      <c r="BY155" s="854"/>
      <c r="BZ155" s="854"/>
      <c r="CA155" s="854"/>
      <c r="CB155" s="854"/>
      <c r="CC155" s="854"/>
      <c r="CD155" s="854"/>
      <c r="CE155" s="854"/>
      <c r="CF155" s="854"/>
      <c r="CG155" s="854"/>
      <c r="CH155" s="854"/>
      <c r="CI155" s="854"/>
      <c r="CJ155" s="854"/>
      <c r="CK155" s="854"/>
      <c r="CL155" s="854"/>
      <c r="CM155" s="854"/>
      <c r="CN155" s="854"/>
      <c r="CO155" s="854"/>
      <c r="CP155" s="854"/>
      <c r="CQ155" s="854"/>
      <c r="CR155" s="854"/>
      <c r="CS155" s="854"/>
      <c r="CT155" s="854"/>
      <c r="CU155" s="854"/>
      <c r="CV155" s="854"/>
      <c r="CW155" s="854"/>
      <c r="CX155" s="854"/>
      <c r="CY155" s="854"/>
      <c r="CZ155" s="854"/>
      <c r="DA155" s="854"/>
      <c r="DB155" s="854"/>
      <c r="DC155" s="854"/>
      <c r="DD155" s="855"/>
    </row>
    <row r="156" spans="1:108" ht="21.75" customHeight="1">
      <c r="A156" s="848" t="s">
        <v>93</v>
      </c>
      <c r="B156" s="848"/>
      <c r="C156" s="848"/>
      <c r="D156" s="848"/>
      <c r="E156" s="848"/>
      <c r="F156" s="849" t="s">
        <v>718</v>
      </c>
      <c r="G156" s="850"/>
      <c r="H156" s="850"/>
      <c r="I156" s="850"/>
      <c r="J156" s="850"/>
      <c r="K156" s="850"/>
      <c r="L156" s="850"/>
      <c r="M156" s="850"/>
      <c r="N156" s="850"/>
      <c r="O156" s="850"/>
      <c r="P156" s="850"/>
      <c r="Q156" s="850"/>
      <c r="R156" s="850"/>
      <c r="S156" s="850"/>
      <c r="T156" s="850"/>
      <c r="U156" s="850"/>
      <c r="V156" s="850"/>
      <c r="W156" s="850"/>
      <c r="X156" s="850"/>
      <c r="Y156" s="850"/>
      <c r="Z156" s="850"/>
      <c r="AA156" s="850"/>
      <c r="AB156" s="850"/>
      <c r="AC156" s="850"/>
      <c r="AD156" s="850"/>
      <c r="AE156" s="850"/>
      <c r="AF156" s="851"/>
      <c r="AG156" s="852">
        <v>42461</v>
      </c>
      <c r="AH156" s="848"/>
      <c r="AI156" s="848"/>
      <c r="AJ156" s="848"/>
      <c r="AK156" s="848"/>
      <c r="AL156" s="848"/>
      <c r="AM156" s="848"/>
      <c r="AN156" s="848"/>
      <c r="AO156" s="848"/>
      <c r="AP156" s="848"/>
      <c r="AQ156" s="852">
        <v>42491</v>
      </c>
      <c r="AR156" s="848"/>
      <c r="AS156" s="848"/>
      <c r="AT156" s="848"/>
      <c r="AU156" s="848"/>
      <c r="AV156" s="848"/>
      <c r="AW156" s="848"/>
      <c r="AX156" s="848"/>
      <c r="AY156" s="848"/>
      <c r="AZ156" s="848"/>
      <c r="BA156" s="848"/>
      <c r="BB156" s="848"/>
      <c r="BC156" s="848"/>
      <c r="BD156" s="848"/>
      <c r="BE156" s="848"/>
      <c r="BF156" s="848"/>
      <c r="BG156" s="848"/>
      <c r="BH156" s="848"/>
      <c r="BI156" s="848"/>
      <c r="BJ156" s="848"/>
      <c r="BK156" s="848"/>
      <c r="BL156" s="848"/>
      <c r="BM156" s="848"/>
      <c r="BN156" s="848"/>
      <c r="BO156" s="848"/>
      <c r="BP156" s="848"/>
      <c r="BQ156" s="848"/>
      <c r="BR156" s="848"/>
      <c r="BS156" s="848"/>
      <c r="BT156" s="848"/>
      <c r="BU156" s="848"/>
      <c r="BV156" s="848"/>
      <c r="BW156" s="848"/>
      <c r="BX156" s="848"/>
      <c r="BY156" s="848"/>
      <c r="BZ156" s="848"/>
      <c r="CA156" s="848"/>
      <c r="CB156" s="848"/>
      <c r="CC156" s="848"/>
      <c r="CD156" s="848"/>
      <c r="CE156" s="848"/>
      <c r="CF156" s="848"/>
      <c r="CG156" s="848"/>
      <c r="CH156" s="848"/>
      <c r="CI156" s="848"/>
      <c r="CJ156" s="848"/>
      <c r="CK156" s="848"/>
      <c r="CL156" s="848"/>
      <c r="CM156" s="848"/>
      <c r="CN156" s="848"/>
      <c r="CO156" s="848"/>
      <c r="CP156" s="848"/>
      <c r="CQ156" s="848"/>
      <c r="CR156" s="848"/>
      <c r="CS156" s="848"/>
      <c r="CT156" s="848"/>
      <c r="CU156" s="848"/>
      <c r="CV156" s="848"/>
      <c r="CW156" s="848"/>
      <c r="CX156" s="848"/>
      <c r="CY156" s="848"/>
      <c r="CZ156" s="848"/>
      <c r="DA156" s="848"/>
      <c r="DB156" s="848"/>
      <c r="DC156" s="848"/>
      <c r="DD156" s="848"/>
    </row>
    <row r="157" spans="1:108" ht="21.75" customHeight="1">
      <c r="A157" s="848" t="s">
        <v>100</v>
      </c>
      <c r="B157" s="848"/>
      <c r="C157" s="848"/>
      <c r="D157" s="848"/>
      <c r="E157" s="848"/>
      <c r="F157" s="849" t="s">
        <v>719</v>
      </c>
      <c r="G157" s="850"/>
      <c r="H157" s="850"/>
      <c r="I157" s="850"/>
      <c r="J157" s="850"/>
      <c r="K157" s="850"/>
      <c r="L157" s="850"/>
      <c r="M157" s="850"/>
      <c r="N157" s="850"/>
      <c r="O157" s="850"/>
      <c r="P157" s="850"/>
      <c r="Q157" s="850"/>
      <c r="R157" s="850"/>
      <c r="S157" s="850"/>
      <c r="T157" s="850"/>
      <c r="U157" s="850"/>
      <c r="V157" s="850"/>
      <c r="W157" s="850"/>
      <c r="X157" s="850"/>
      <c r="Y157" s="850"/>
      <c r="Z157" s="850"/>
      <c r="AA157" s="850"/>
      <c r="AB157" s="850"/>
      <c r="AC157" s="850"/>
      <c r="AD157" s="850"/>
      <c r="AE157" s="850"/>
      <c r="AF157" s="851"/>
      <c r="AG157" s="852">
        <v>42614</v>
      </c>
      <c r="AH157" s="848"/>
      <c r="AI157" s="848"/>
      <c r="AJ157" s="848"/>
      <c r="AK157" s="848"/>
      <c r="AL157" s="848"/>
      <c r="AM157" s="848"/>
      <c r="AN157" s="848"/>
      <c r="AO157" s="848"/>
      <c r="AP157" s="848"/>
      <c r="AQ157" s="852">
        <v>42644</v>
      </c>
      <c r="AR157" s="848"/>
      <c r="AS157" s="848"/>
      <c r="AT157" s="848"/>
      <c r="AU157" s="848"/>
      <c r="AV157" s="848"/>
      <c r="AW157" s="848"/>
      <c r="AX157" s="848"/>
      <c r="AY157" s="848"/>
      <c r="AZ157" s="848"/>
      <c r="BA157" s="848"/>
      <c r="BB157" s="848"/>
      <c r="BC157" s="848"/>
      <c r="BD157" s="848"/>
      <c r="BE157" s="848"/>
      <c r="BF157" s="848"/>
      <c r="BG157" s="848"/>
      <c r="BH157" s="848"/>
      <c r="BI157" s="848"/>
      <c r="BJ157" s="848"/>
      <c r="BK157" s="848"/>
      <c r="BL157" s="848"/>
      <c r="BM157" s="848"/>
      <c r="BN157" s="848"/>
      <c r="BO157" s="848"/>
      <c r="BP157" s="848"/>
      <c r="BQ157" s="848"/>
      <c r="BR157" s="848"/>
      <c r="BS157" s="848"/>
      <c r="BT157" s="848"/>
      <c r="BU157" s="848"/>
      <c r="BV157" s="848"/>
      <c r="BW157" s="848"/>
      <c r="BX157" s="848"/>
      <c r="BY157" s="848"/>
      <c r="BZ157" s="848"/>
      <c r="CA157" s="848"/>
      <c r="CB157" s="848"/>
      <c r="CC157" s="848"/>
      <c r="CD157" s="848"/>
      <c r="CE157" s="848"/>
      <c r="CF157" s="848"/>
      <c r="CG157" s="848"/>
      <c r="CH157" s="848"/>
      <c r="CI157" s="848"/>
      <c r="CJ157" s="848"/>
      <c r="CK157" s="848"/>
      <c r="CL157" s="848"/>
      <c r="CM157" s="848"/>
      <c r="CN157" s="848"/>
      <c r="CO157" s="848"/>
      <c r="CP157" s="848"/>
      <c r="CQ157" s="848"/>
      <c r="CR157" s="848"/>
      <c r="CS157" s="848"/>
      <c r="CT157" s="848"/>
      <c r="CU157" s="848"/>
      <c r="CV157" s="848"/>
      <c r="CW157" s="848"/>
      <c r="CX157" s="848"/>
      <c r="CY157" s="848"/>
      <c r="CZ157" s="848"/>
      <c r="DA157" s="848"/>
      <c r="DB157" s="848"/>
      <c r="DC157" s="848"/>
      <c r="DD157" s="848"/>
    </row>
    <row r="158" spans="1:108" ht="21.75" customHeight="1">
      <c r="A158" s="848" t="s">
        <v>104</v>
      </c>
      <c r="B158" s="848"/>
      <c r="C158" s="848"/>
      <c r="D158" s="848"/>
      <c r="E158" s="848"/>
      <c r="F158" s="856" t="s">
        <v>722</v>
      </c>
      <c r="G158" s="857"/>
      <c r="H158" s="857"/>
      <c r="I158" s="857"/>
      <c r="J158" s="857"/>
      <c r="K158" s="857"/>
      <c r="L158" s="857"/>
      <c r="M158" s="857"/>
      <c r="N158" s="857"/>
      <c r="O158" s="857"/>
      <c r="P158" s="857"/>
      <c r="Q158" s="857"/>
      <c r="R158" s="857"/>
      <c r="S158" s="857"/>
      <c r="T158" s="857"/>
      <c r="U158" s="857"/>
      <c r="V158" s="857"/>
      <c r="W158" s="857"/>
      <c r="X158" s="857"/>
      <c r="Y158" s="857"/>
      <c r="Z158" s="857"/>
      <c r="AA158" s="857"/>
      <c r="AB158" s="857"/>
      <c r="AC158" s="857"/>
      <c r="AD158" s="857"/>
      <c r="AE158" s="857"/>
      <c r="AF158" s="858"/>
      <c r="AG158" s="852">
        <v>42644</v>
      </c>
      <c r="AH158" s="848"/>
      <c r="AI158" s="848"/>
      <c r="AJ158" s="848"/>
      <c r="AK158" s="848"/>
      <c r="AL158" s="848"/>
      <c r="AM158" s="848"/>
      <c r="AN158" s="848"/>
      <c r="AO158" s="848"/>
      <c r="AP158" s="848"/>
      <c r="AQ158" s="852">
        <v>42653</v>
      </c>
      <c r="AR158" s="848"/>
      <c r="AS158" s="848"/>
      <c r="AT158" s="848"/>
      <c r="AU158" s="848"/>
      <c r="AV158" s="848"/>
      <c r="AW158" s="848"/>
      <c r="AX158" s="848"/>
      <c r="AY158" s="848"/>
      <c r="AZ158" s="848"/>
      <c r="BA158" s="848"/>
      <c r="BB158" s="848"/>
      <c r="BC158" s="848"/>
      <c r="BD158" s="848"/>
      <c r="BE158" s="848"/>
      <c r="BF158" s="848"/>
      <c r="BG158" s="848"/>
      <c r="BH158" s="848"/>
      <c r="BI158" s="848"/>
      <c r="BJ158" s="848"/>
      <c r="BK158" s="848"/>
      <c r="BL158" s="848"/>
      <c r="BM158" s="848"/>
      <c r="BN158" s="848"/>
      <c r="BO158" s="848"/>
      <c r="BP158" s="848"/>
      <c r="BQ158" s="848"/>
      <c r="BR158" s="848"/>
      <c r="BS158" s="848"/>
      <c r="BT158" s="848"/>
      <c r="BU158" s="848"/>
      <c r="BV158" s="848"/>
      <c r="BW158" s="848"/>
      <c r="BX158" s="848"/>
      <c r="BY158" s="848"/>
      <c r="BZ158" s="848"/>
      <c r="CA158" s="848"/>
      <c r="CB158" s="848"/>
      <c r="CC158" s="848"/>
      <c r="CD158" s="848"/>
      <c r="CE158" s="848"/>
      <c r="CF158" s="848"/>
      <c r="CG158" s="848"/>
      <c r="CH158" s="848"/>
      <c r="CI158" s="848"/>
      <c r="CJ158" s="848"/>
      <c r="CK158" s="848"/>
      <c r="CL158" s="848"/>
      <c r="CM158" s="848"/>
      <c r="CN158" s="848"/>
      <c r="CO158" s="848"/>
      <c r="CP158" s="848"/>
      <c r="CQ158" s="848"/>
      <c r="CR158" s="848"/>
      <c r="CS158" s="848"/>
      <c r="CT158" s="848"/>
      <c r="CU158" s="848"/>
      <c r="CV158" s="848"/>
      <c r="CW158" s="848"/>
      <c r="CX158" s="848"/>
      <c r="CY158" s="848"/>
      <c r="CZ158" s="848"/>
      <c r="DA158" s="848"/>
      <c r="DB158" s="848"/>
      <c r="DC158" s="848"/>
      <c r="DD158" s="848"/>
    </row>
    <row r="159" spans="1:108" ht="21.75" customHeight="1">
      <c r="A159" s="848">
        <v>2</v>
      </c>
      <c r="B159" s="848"/>
      <c r="C159" s="848"/>
      <c r="D159" s="848"/>
      <c r="E159" s="848"/>
      <c r="F159" s="853" t="s">
        <v>723</v>
      </c>
      <c r="G159" s="854"/>
      <c r="H159" s="854"/>
      <c r="I159" s="854"/>
      <c r="J159" s="854"/>
      <c r="K159" s="854"/>
      <c r="L159" s="854"/>
      <c r="M159" s="854"/>
      <c r="N159" s="854"/>
      <c r="O159" s="854"/>
      <c r="P159" s="854"/>
      <c r="Q159" s="854"/>
      <c r="R159" s="854"/>
      <c r="S159" s="854"/>
      <c r="T159" s="854"/>
      <c r="U159" s="854"/>
      <c r="V159" s="854"/>
      <c r="W159" s="854"/>
      <c r="X159" s="854"/>
      <c r="Y159" s="854"/>
      <c r="Z159" s="854"/>
      <c r="AA159" s="854"/>
      <c r="AB159" s="854"/>
      <c r="AC159" s="854"/>
      <c r="AD159" s="854"/>
      <c r="AE159" s="854"/>
      <c r="AF159" s="854"/>
      <c r="AG159" s="854"/>
      <c r="AH159" s="854"/>
      <c r="AI159" s="854"/>
      <c r="AJ159" s="854"/>
      <c r="AK159" s="854"/>
      <c r="AL159" s="854"/>
      <c r="AM159" s="854"/>
      <c r="AN159" s="854"/>
      <c r="AO159" s="854"/>
      <c r="AP159" s="854"/>
      <c r="AQ159" s="854"/>
      <c r="AR159" s="854"/>
      <c r="AS159" s="854"/>
      <c r="AT159" s="854"/>
      <c r="AU159" s="854"/>
      <c r="AV159" s="854"/>
      <c r="AW159" s="854"/>
      <c r="AX159" s="854"/>
      <c r="AY159" s="854"/>
      <c r="AZ159" s="854"/>
      <c r="BA159" s="854"/>
      <c r="BB159" s="854"/>
      <c r="BC159" s="854"/>
      <c r="BD159" s="854"/>
      <c r="BE159" s="854"/>
      <c r="BF159" s="854"/>
      <c r="BG159" s="854"/>
      <c r="BH159" s="854"/>
      <c r="BI159" s="854"/>
      <c r="BJ159" s="854"/>
      <c r="BK159" s="854"/>
      <c r="BL159" s="854"/>
      <c r="BM159" s="854"/>
      <c r="BN159" s="854"/>
      <c r="BO159" s="854"/>
      <c r="BP159" s="854"/>
      <c r="BQ159" s="854"/>
      <c r="BR159" s="854"/>
      <c r="BS159" s="854"/>
      <c r="BT159" s="854"/>
      <c r="BU159" s="854"/>
      <c r="BV159" s="854"/>
      <c r="BW159" s="854"/>
      <c r="BX159" s="854"/>
      <c r="BY159" s="854"/>
      <c r="BZ159" s="854"/>
      <c r="CA159" s="854"/>
      <c r="CB159" s="854"/>
      <c r="CC159" s="854"/>
      <c r="CD159" s="854"/>
      <c r="CE159" s="854"/>
      <c r="CF159" s="854"/>
      <c r="CG159" s="854"/>
      <c r="CH159" s="854"/>
      <c r="CI159" s="854"/>
      <c r="CJ159" s="854"/>
      <c r="CK159" s="854"/>
      <c r="CL159" s="854"/>
      <c r="CM159" s="854"/>
      <c r="CN159" s="854"/>
      <c r="CO159" s="854"/>
      <c r="CP159" s="854"/>
      <c r="CQ159" s="854"/>
      <c r="CR159" s="854"/>
      <c r="CS159" s="854"/>
      <c r="CT159" s="854"/>
      <c r="CU159" s="854"/>
      <c r="CV159" s="854"/>
      <c r="CW159" s="854"/>
      <c r="CX159" s="854"/>
      <c r="CY159" s="854"/>
      <c r="CZ159" s="854"/>
      <c r="DA159" s="854"/>
      <c r="DB159" s="854"/>
      <c r="DC159" s="854"/>
      <c r="DD159" s="855"/>
    </row>
    <row r="160" spans="1:108" ht="21.75" customHeight="1">
      <c r="A160" s="848" t="s">
        <v>108</v>
      </c>
      <c r="B160" s="848"/>
      <c r="C160" s="848"/>
      <c r="D160" s="848"/>
      <c r="E160" s="848"/>
      <c r="F160" s="856" t="s">
        <v>283</v>
      </c>
      <c r="G160" s="857"/>
      <c r="H160" s="857"/>
      <c r="I160" s="857"/>
      <c r="J160" s="857"/>
      <c r="K160" s="857"/>
      <c r="L160" s="857"/>
      <c r="M160" s="857"/>
      <c r="N160" s="857"/>
      <c r="O160" s="857"/>
      <c r="P160" s="857"/>
      <c r="Q160" s="857"/>
      <c r="R160" s="857"/>
      <c r="S160" s="857"/>
      <c r="T160" s="857"/>
      <c r="U160" s="857"/>
      <c r="V160" s="857"/>
      <c r="W160" s="857"/>
      <c r="X160" s="857"/>
      <c r="Y160" s="857"/>
      <c r="Z160" s="857"/>
      <c r="AA160" s="857"/>
      <c r="AB160" s="857"/>
      <c r="AC160" s="857"/>
      <c r="AD160" s="857"/>
      <c r="AE160" s="857"/>
      <c r="AF160" s="858"/>
      <c r="AG160" s="852">
        <v>42745</v>
      </c>
      <c r="AH160" s="848"/>
      <c r="AI160" s="848"/>
      <c r="AJ160" s="848"/>
      <c r="AK160" s="848"/>
      <c r="AL160" s="848"/>
      <c r="AM160" s="848"/>
      <c r="AN160" s="848"/>
      <c r="AO160" s="848"/>
      <c r="AP160" s="848"/>
      <c r="AQ160" s="852">
        <v>42794</v>
      </c>
      <c r="AR160" s="848"/>
      <c r="AS160" s="848"/>
      <c r="AT160" s="848"/>
      <c r="AU160" s="848"/>
      <c r="AV160" s="848"/>
      <c r="AW160" s="848"/>
      <c r="AX160" s="848"/>
      <c r="AY160" s="848"/>
      <c r="AZ160" s="848"/>
      <c r="BA160" s="848"/>
      <c r="BB160" s="848"/>
      <c r="BC160" s="848"/>
      <c r="BD160" s="848"/>
      <c r="BE160" s="848"/>
      <c r="BF160" s="848"/>
      <c r="BG160" s="848"/>
      <c r="BH160" s="848"/>
      <c r="BI160" s="848"/>
      <c r="BJ160" s="848"/>
      <c r="BK160" s="848"/>
      <c r="BL160" s="848"/>
      <c r="BM160" s="848"/>
      <c r="BN160" s="848"/>
      <c r="BO160" s="848"/>
      <c r="BP160" s="848"/>
      <c r="BQ160" s="848"/>
      <c r="BR160" s="848"/>
      <c r="BS160" s="848"/>
      <c r="BT160" s="848"/>
      <c r="BU160" s="848"/>
      <c r="BV160" s="848"/>
      <c r="BW160" s="848"/>
      <c r="BX160" s="848"/>
      <c r="BY160" s="848"/>
      <c r="BZ160" s="848"/>
      <c r="CA160" s="848"/>
      <c r="CB160" s="848"/>
      <c r="CC160" s="848"/>
      <c r="CD160" s="848"/>
      <c r="CE160" s="848"/>
      <c r="CF160" s="848"/>
      <c r="CG160" s="848"/>
      <c r="CH160" s="848"/>
      <c r="CI160" s="848"/>
      <c r="CJ160" s="848"/>
      <c r="CK160" s="848"/>
      <c r="CL160" s="848"/>
      <c r="CM160" s="848"/>
      <c r="CN160" s="848"/>
      <c r="CO160" s="848"/>
      <c r="CP160" s="848"/>
      <c r="CQ160" s="848"/>
      <c r="CR160" s="848"/>
      <c r="CS160" s="848"/>
      <c r="CT160" s="848"/>
      <c r="CU160" s="848"/>
      <c r="CV160" s="848"/>
      <c r="CW160" s="848"/>
      <c r="CX160" s="848"/>
      <c r="CY160" s="848"/>
      <c r="CZ160" s="848"/>
      <c r="DA160" s="848"/>
      <c r="DB160" s="848"/>
      <c r="DC160" s="848"/>
      <c r="DD160" s="848"/>
    </row>
    <row r="161" spans="1:108" ht="21.75" customHeight="1">
      <c r="A161" s="848" t="s">
        <v>109</v>
      </c>
      <c r="B161" s="848"/>
      <c r="C161" s="848"/>
      <c r="D161" s="848"/>
      <c r="E161" s="848"/>
      <c r="F161" s="849" t="s">
        <v>724</v>
      </c>
      <c r="G161" s="850"/>
      <c r="H161" s="850"/>
      <c r="I161" s="850"/>
      <c r="J161" s="850"/>
      <c r="K161" s="850"/>
      <c r="L161" s="850"/>
      <c r="M161" s="850"/>
      <c r="N161" s="850"/>
      <c r="O161" s="850"/>
      <c r="P161" s="850"/>
      <c r="Q161" s="850"/>
      <c r="R161" s="850"/>
      <c r="S161" s="850"/>
      <c r="T161" s="850"/>
      <c r="U161" s="850"/>
      <c r="V161" s="850"/>
      <c r="W161" s="850"/>
      <c r="X161" s="850"/>
      <c r="Y161" s="850"/>
      <c r="Z161" s="850"/>
      <c r="AA161" s="850"/>
      <c r="AB161" s="850"/>
      <c r="AC161" s="850"/>
      <c r="AD161" s="850"/>
      <c r="AE161" s="850"/>
      <c r="AF161" s="851"/>
      <c r="AG161" s="852">
        <v>42491</v>
      </c>
      <c r="AH161" s="848"/>
      <c r="AI161" s="848"/>
      <c r="AJ161" s="848"/>
      <c r="AK161" s="848"/>
      <c r="AL161" s="848"/>
      <c r="AM161" s="848"/>
      <c r="AN161" s="848"/>
      <c r="AO161" s="848"/>
      <c r="AP161" s="848"/>
      <c r="AQ161" s="852">
        <v>42675</v>
      </c>
      <c r="AR161" s="848"/>
      <c r="AS161" s="848"/>
      <c r="AT161" s="848"/>
      <c r="AU161" s="848"/>
      <c r="AV161" s="848"/>
      <c r="AW161" s="848"/>
      <c r="AX161" s="848"/>
      <c r="AY161" s="848"/>
      <c r="AZ161" s="848"/>
      <c r="BA161" s="848"/>
      <c r="BB161" s="848"/>
      <c r="BC161" s="848"/>
      <c r="BD161" s="848"/>
      <c r="BE161" s="848"/>
      <c r="BF161" s="848"/>
      <c r="BG161" s="848"/>
      <c r="BH161" s="848"/>
      <c r="BI161" s="848"/>
      <c r="BJ161" s="848"/>
      <c r="BK161" s="848"/>
      <c r="BL161" s="848"/>
      <c r="BM161" s="848"/>
      <c r="BN161" s="848"/>
      <c r="BO161" s="848"/>
      <c r="BP161" s="848"/>
      <c r="BQ161" s="848"/>
      <c r="BR161" s="848"/>
      <c r="BS161" s="848"/>
      <c r="BT161" s="848"/>
      <c r="BU161" s="848"/>
      <c r="BV161" s="848"/>
      <c r="BW161" s="848"/>
      <c r="BX161" s="848"/>
      <c r="BY161" s="848"/>
      <c r="BZ161" s="848"/>
      <c r="CA161" s="848"/>
      <c r="CB161" s="848"/>
      <c r="CC161" s="848"/>
      <c r="CD161" s="848"/>
      <c r="CE161" s="848"/>
      <c r="CF161" s="848"/>
      <c r="CG161" s="848"/>
      <c r="CH161" s="848"/>
      <c r="CI161" s="848"/>
      <c r="CJ161" s="848"/>
      <c r="CK161" s="848"/>
      <c r="CL161" s="848"/>
      <c r="CM161" s="848"/>
      <c r="CN161" s="848"/>
      <c r="CO161" s="848"/>
      <c r="CP161" s="848"/>
      <c r="CQ161" s="848"/>
      <c r="CR161" s="848"/>
      <c r="CS161" s="848"/>
      <c r="CT161" s="848"/>
      <c r="CU161" s="848"/>
      <c r="CV161" s="848"/>
      <c r="CW161" s="848"/>
      <c r="CX161" s="848"/>
      <c r="CY161" s="848"/>
      <c r="CZ161" s="848"/>
      <c r="DA161" s="848"/>
      <c r="DB161" s="848"/>
      <c r="DC161" s="848"/>
      <c r="DD161" s="848"/>
    </row>
    <row r="162" spans="1:108" ht="21.75" customHeight="1">
      <c r="A162" s="848">
        <v>3</v>
      </c>
      <c r="B162" s="848"/>
      <c r="C162" s="848"/>
      <c r="D162" s="848"/>
      <c r="E162" s="848"/>
      <c r="F162" s="853" t="s">
        <v>726</v>
      </c>
      <c r="G162" s="854"/>
      <c r="H162" s="854"/>
      <c r="I162" s="854"/>
      <c r="J162" s="854"/>
      <c r="K162" s="854"/>
      <c r="L162" s="854"/>
      <c r="M162" s="854"/>
      <c r="N162" s="854"/>
      <c r="O162" s="854"/>
      <c r="P162" s="854"/>
      <c r="Q162" s="854"/>
      <c r="R162" s="854"/>
      <c r="S162" s="854"/>
      <c r="T162" s="854"/>
      <c r="U162" s="854"/>
      <c r="V162" s="854"/>
      <c r="W162" s="854"/>
      <c r="X162" s="854"/>
      <c r="Y162" s="854"/>
      <c r="Z162" s="854"/>
      <c r="AA162" s="854"/>
      <c r="AB162" s="854"/>
      <c r="AC162" s="854"/>
      <c r="AD162" s="854"/>
      <c r="AE162" s="854"/>
      <c r="AF162" s="854"/>
      <c r="AG162" s="854"/>
      <c r="AH162" s="854"/>
      <c r="AI162" s="854"/>
      <c r="AJ162" s="854"/>
      <c r="AK162" s="854"/>
      <c r="AL162" s="854"/>
      <c r="AM162" s="854"/>
      <c r="AN162" s="854"/>
      <c r="AO162" s="854"/>
      <c r="AP162" s="854"/>
      <c r="AQ162" s="854"/>
      <c r="AR162" s="854"/>
      <c r="AS162" s="854"/>
      <c r="AT162" s="854"/>
      <c r="AU162" s="854"/>
      <c r="AV162" s="854"/>
      <c r="AW162" s="854"/>
      <c r="AX162" s="854"/>
      <c r="AY162" s="854"/>
      <c r="AZ162" s="854"/>
      <c r="BA162" s="854"/>
      <c r="BB162" s="854"/>
      <c r="BC162" s="854"/>
      <c r="BD162" s="854"/>
      <c r="BE162" s="854"/>
      <c r="BF162" s="854"/>
      <c r="BG162" s="854"/>
      <c r="BH162" s="854"/>
      <c r="BI162" s="854"/>
      <c r="BJ162" s="854"/>
      <c r="BK162" s="854"/>
      <c r="BL162" s="854"/>
      <c r="BM162" s="854"/>
      <c r="BN162" s="854"/>
      <c r="BO162" s="854"/>
      <c r="BP162" s="854"/>
      <c r="BQ162" s="854"/>
      <c r="BR162" s="854"/>
      <c r="BS162" s="854"/>
      <c r="BT162" s="854"/>
      <c r="BU162" s="854"/>
      <c r="BV162" s="854"/>
      <c r="BW162" s="854"/>
      <c r="BX162" s="854"/>
      <c r="BY162" s="854"/>
      <c r="BZ162" s="854"/>
      <c r="CA162" s="854"/>
      <c r="CB162" s="854"/>
      <c r="CC162" s="854"/>
      <c r="CD162" s="854"/>
      <c r="CE162" s="854"/>
      <c r="CF162" s="854"/>
      <c r="CG162" s="854"/>
      <c r="CH162" s="854"/>
      <c r="CI162" s="854"/>
      <c r="CJ162" s="854"/>
      <c r="CK162" s="854"/>
      <c r="CL162" s="854"/>
      <c r="CM162" s="854"/>
      <c r="CN162" s="854"/>
      <c r="CO162" s="854"/>
      <c r="CP162" s="854"/>
      <c r="CQ162" s="854"/>
      <c r="CR162" s="854"/>
      <c r="CS162" s="854"/>
      <c r="CT162" s="854"/>
      <c r="CU162" s="854"/>
      <c r="CV162" s="854"/>
      <c r="CW162" s="854"/>
      <c r="CX162" s="854"/>
      <c r="CY162" s="854"/>
      <c r="CZ162" s="854"/>
      <c r="DA162" s="854"/>
      <c r="DB162" s="854"/>
      <c r="DC162" s="854"/>
      <c r="DD162" s="855"/>
    </row>
    <row r="163" spans="1:108" ht="21.75" customHeight="1">
      <c r="A163" s="848" t="s">
        <v>702</v>
      </c>
      <c r="B163" s="848"/>
      <c r="C163" s="848"/>
      <c r="D163" s="848"/>
      <c r="E163" s="848"/>
      <c r="F163" s="849" t="s">
        <v>727</v>
      </c>
      <c r="G163" s="850"/>
      <c r="H163" s="850"/>
      <c r="I163" s="850"/>
      <c r="J163" s="850"/>
      <c r="K163" s="850"/>
      <c r="L163" s="850"/>
      <c r="M163" s="850"/>
      <c r="N163" s="850"/>
      <c r="O163" s="850"/>
      <c r="P163" s="850"/>
      <c r="Q163" s="850"/>
      <c r="R163" s="850"/>
      <c r="S163" s="850"/>
      <c r="T163" s="850"/>
      <c r="U163" s="850"/>
      <c r="V163" s="850"/>
      <c r="W163" s="850"/>
      <c r="X163" s="850"/>
      <c r="Y163" s="850"/>
      <c r="Z163" s="850"/>
      <c r="AA163" s="850"/>
      <c r="AB163" s="850"/>
      <c r="AC163" s="850"/>
      <c r="AD163" s="850"/>
      <c r="AE163" s="850"/>
      <c r="AF163" s="851"/>
      <c r="AG163" s="852">
        <v>42826</v>
      </c>
      <c r="AH163" s="848"/>
      <c r="AI163" s="848"/>
      <c r="AJ163" s="848"/>
      <c r="AK163" s="848"/>
      <c r="AL163" s="848"/>
      <c r="AM163" s="848"/>
      <c r="AN163" s="848"/>
      <c r="AO163" s="848"/>
      <c r="AP163" s="848"/>
      <c r="AQ163" s="852">
        <v>42840</v>
      </c>
      <c r="AR163" s="848"/>
      <c r="AS163" s="848"/>
      <c r="AT163" s="848"/>
      <c r="AU163" s="848"/>
      <c r="AV163" s="848"/>
      <c r="AW163" s="848"/>
      <c r="AX163" s="848"/>
      <c r="AY163" s="848"/>
      <c r="AZ163" s="848"/>
      <c r="BA163" s="848"/>
      <c r="BB163" s="848"/>
      <c r="BC163" s="848"/>
      <c r="BD163" s="848"/>
      <c r="BE163" s="848"/>
      <c r="BF163" s="848"/>
      <c r="BG163" s="848"/>
      <c r="BH163" s="848"/>
      <c r="BI163" s="848"/>
      <c r="BJ163" s="848"/>
      <c r="BK163" s="848"/>
      <c r="BL163" s="848"/>
      <c r="BM163" s="848"/>
      <c r="BN163" s="848"/>
      <c r="BO163" s="848"/>
      <c r="BP163" s="848"/>
      <c r="BQ163" s="848"/>
      <c r="BR163" s="848"/>
      <c r="BS163" s="848"/>
      <c r="BT163" s="848"/>
      <c r="BU163" s="848"/>
      <c r="BV163" s="848"/>
      <c r="BW163" s="848"/>
      <c r="BX163" s="848"/>
      <c r="BY163" s="848"/>
      <c r="BZ163" s="848"/>
      <c r="CA163" s="848"/>
      <c r="CB163" s="848"/>
      <c r="CC163" s="848"/>
      <c r="CD163" s="848"/>
      <c r="CE163" s="848"/>
      <c r="CF163" s="848"/>
      <c r="CG163" s="848"/>
      <c r="CH163" s="848"/>
      <c r="CI163" s="848"/>
      <c r="CJ163" s="848"/>
      <c r="CK163" s="848"/>
      <c r="CL163" s="848"/>
      <c r="CM163" s="848"/>
      <c r="CN163" s="848"/>
      <c r="CO163" s="848"/>
      <c r="CP163" s="848"/>
      <c r="CQ163" s="848"/>
      <c r="CR163" s="848"/>
      <c r="CS163" s="848"/>
      <c r="CT163" s="848"/>
      <c r="CU163" s="848"/>
      <c r="CV163" s="848"/>
      <c r="CW163" s="848"/>
      <c r="CX163" s="848"/>
      <c r="CY163" s="848"/>
      <c r="CZ163" s="848"/>
      <c r="DA163" s="848"/>
      <c r="DB163" s="848"/>
      <c r="DC163" s="848"/>
      <c r="DD163" s="848"/>
    </row>
    <row r="164" spans="1:108" ht="36.75" customHeight="1">
      <c r="A164" s="848" t="s">
        <v>703</v>
      </c>
      <c r="B164" s="848"/>
      <c r="C164" s="848"/>
      <c r="D164" s="848"/>
      <c r="E164" s="848"/>
      <c r="F164" s="856" t="s">
        <v>266</v>
      </c>
      <c r="G164" s="857"/>
      <c r="H164" s="857"/>
      <c r="I164" s="857"/>
      <c r="J164" s="857"/>
      <c r="K164" s="857"/>
      <c r="L164" s="857"/>
      <c r="M164" s="857"/>
      <c r="N164" s="857"/>
      <c r="O164" s="857"/>
      <c r="P164" s="857"/>
      <c r="Q164" s="857"/>
      <c r="R164" s="857"/>
      <c r="S164" s="857"/>
      <c r="T164" s="857"/>
      <c r="U164" s="857"/>
      <c r="V164" s="857"/>
      <c r="W164" s="857"/>
      <c r="X164" s="857"/>
      <c r="Y164" s="857"/>
      <c r="Z164" s="857"/>
      <c r="AA164" s="857"/>
      <c r="AB164" s="857"/>
      <c r="AC164" s="857"/>
      <c r="AD164" s="857"/>
      <c r="AE164" s="857"/>
      <c r="AF164" s="858"/>
      <c r="AG164" s="852">
        <v>42795</v>
      </c>
      <c r="AH164" s="848"/>
      <c r="AI164" s="848"/>
      <c r="AJ164" s="848"/>
      <c r="AK164" s="848"/>
      <c r="AL164" s="848"/>
      <c r="AM164" s="848"/>
      <c r="AN164" s="848"/>
      <c r="AO164" s="848"/>
      <c r="AP164" s="848"/>
      <c r="AQ164" s="852">
        <v>42855</v>
      </c>
      <c r="AR164" s="848"/>
      <c r="AS164" s="848"/>
      <c r="AT164" s="848"/>
      <c r="AU164" s="848"/>
      <c r="AV164" s="848"/>
      <c r="AW164" s="848"/>
      <c r="AX164" s="848"/>
      <c r="AY164" s="848"/>
      <c r="AZ164" s="848"/>
      <c r="BA164" s="848"/>
      <c r="BB164" s="848"/>
      <c r="BC164" s="848"/>
      <c r="BD164" s="848"/>
      <c r="BE164" s="848"/>
      <c r="BF164" s="848"/>
      <c r="BG164" s="848"/>
      <c r="BH164" s="848"/>
      <c r="BI164" s="848"/>
      <c r="BJ164" s="848"/>
      <c r="BK164" s="848"/>
      <c r="BL164" s="848"/>
      <c r="BM164" s="848"/>
      <c r="BN164" s="848"/>
      <c r="BO164" s="848"/>
      <c r="BP164" s="848"/>
      <c r="BQ164" s="848"/>
      <c r="BR164" s="848"/>
      <c r="BS164" s="848"/>
      <c r="BT164" s="848"/>
      <c r="BU164" s="848"/>
      <c r="BV164" s="848"/>
      <c r="BW164" s="848"/>
      <c r="BX164" s="848"/>
      <c r="BY164" s="848"/>
      <c r="BZ164" s="848"/>
      <c r="CA164" s="848"/>
      <c r="CB164" s="848"/>
      <c r="CC164" s="848"/>
      <c r="CD164" s="848"/>
      <c r="CE164" s="848"/>
      <c r="CF164" s="848"/>
      <c r="CG164" s="848"/>
      <c r="CH164" s="848"/>
      <c r="CI164" s="848"/>
      <c r="CJ164" s="848"/>
      <c r="CK164" s="848"/>
      <c r="CL164" s="848"/>
      <c r="CM164" s="848"/>
      <c r="CN164" s="848"/>
      <c r="CO164" s="848"/>
      <c r="CP164" s="848"/>
      <c r="CQ164" s="848"/>
      <c r="CR164" s="848"/>
      <c r="CS164" s="848"/>
      <c r="CT164" s="848"/>
      <c r="CU164" s="848"/>
      <c r="CV164" s="848"/>
      <c r="CW164" s="848"/>
      <c r="CX164" s="848"/>
      <c r="CY164" s="848"/>
      <c r="CZ164" s="848"/>
      <c r="DA164" s="848"/>
      <c r="DB164" s="848"/>
      <c r="DC164" s="848"/>
      <c r="DD164" s="848"/>
    </row>
    <row r="165" spans="1:108" ht="21.75" customHeight="1">
      <c r="A165" s="848" t="s">
        <v>704</v>
      </c>
      <c r="B165" s="848"/>
      <c r="C165" s="848"/>
      <c r="D165" s="848"/>
      <c r="E165" s="848"/>
      <c r="F165" s="856" t="s">
        <v>267</v>
      </c>
      <c r="G165" s="857"/>
      <c r="H165" s="857"/>
      <c r="I165" s="857"/>
      <c r="J165" s="857"/>
      <c r="K165" s="857"/>
      <c r="L165" s="857"/>
      <c r="M165" s="857"/>
      <c r="N165" s="857"/>
      <c r="O165" s="857"/>
      <c r="P165" s="857"/>
      <c r="Q165" s="857"/>
      <c r="R165" s="857"/>
      <c r="S165" s="857"/>
      <c r="T165" s="857"/>
      <c r="U165" s="857"/>
      <c r="V165" s="857"/>
      <c r="W165" s="857"/>
      <c r="X165" s="857"/>
      <c r="Y165" s="857"/>
      <c r="Z165" s="857"/>
      <c r="AA165" s="857"/>
      <c r="AB165" s="857"/>
      <c r="AC165" s="857"/>
      <c r="AD165" s="857"/>
      <c r="AE165" s="857"/>
      <c r="AF165" s="858"/>
      <c r="AG165" s="852">
        <v>42856</v>
      </c>
      <c r="AH165" s="848"/>
      <c r="AI165" s="848"/>
      <c r="AJ165" s="848"/>
      <c r="AK165" s="848"/>
      <c r="AL165" s="848"/>
      <c r="AM165" s="848"/>
      <c r="AN165" s="848"/>
      <c r="AO165" s="848"/>
      <c r="AP165" s="848"/>
      <c r="AQ165" s="852">
        <v>43009</v>
      </c>
      <c r="AR165" s="848"/>
      <c r="AS165" s="848"/>
      <c r="AT165" s="848"/>
      <c r="AU165" s="848"/>
      <c r="AV165" s="848"/>
      <c r="AW165" s="848"/>
      <c r="AX165" s="848"/>
      <c r="AY165" s="848"/>
      <c r="AZ165" s="848"/>
      <c r="BA165" s="848"/>
      <c r="BB165" s="848"/>
      <c r="BC165" s="848"/>
      <c r="BD165" s="848"/>
      <c r="BE165" s="848"/>
      <c r="BF165" s="848"/>
      <c r="BG165" s="848"/>
      <c r="BH165" s="848"/>
      <c r="BI165" s="848"/>
      <c r="BJ165" s="848"/>
      <c r="BK165" s="848"/>
      <c r="BL165" s="848"/>
      <c r="BM165" s="848"/>
      <c r="BN165" s="848"/>
      <c r="BO165" s="848"/>
      <c r="BP165" s="848"/>
      <c r="BQ165" s="848"/>
      <c r="BR165" s="848"/>
      <c r="BS165" s="848"/>
      <c r="BT165" s="848"/>
      <c r="BU165" s="848"/>
      <c r="BV165" s="848"/>
      <c r="BW165" s="848"/>
      <c r="BX165" s="848"/>
      <c r="BY165" s="848"/>
      <c r="BZ165" s="848"/>
      <c r="CA165" s="848"/>
      <c r="CB165" s="848"/>
      <c r="CC165" s="848"/>
      <c r="CD165" s="848"/>
      <c r="CE165" s="848"/>
      <c r="CF165" s="848"/>
      <c r="CG165" s="848"/>
      <c r="CH165" s="848"/>
      <c r="CI165" s="848"/>
      <c r="CJ165" s="848"/>
      <c r="CK165" s="848"/>
      <c r="CL165" s="848"/>
      <c r="CM165" s="848"/>
      <c r="CN165" s="848"/>
      <c r="CO165" s="848"/>
      <c r="CP165" s="848"/>
      <c r="CQ165" s="848"/>
      <c r="CR165" s="848"/>
      <c r="CS165" s="848"/>
      <c r="CT165" s="848"/>
      <c r="CU165" s="848"/>
      <c r="CV165" s="848"/>
      <c r="CW165" s="848"/>
      <c r="CX165" s="848"/>
      <c r="CY165" s="848"/>
      <c r="CZ165" s="848"/>
      <c r="DA165" s="848"/>
      <c r="DB165" s="848"/>
      <c r="DC165" s="848"/>
      <c r="DD165" s="848"/>
    </row>
    <row r="166" spans="1:108" ht="21.75" customHeight="1">
      <c r="A166" s="848" t="s">
        <v>705</v>
      </c>
      <c r="B166" s="848"/>
      <c r="C166" s="848"/>
      <c r="D166" s="848"/>
      <c r="E166" s="848"/>
      <c r="F166" s="856" t="s">
        <v>728</v>
      </c>
      <c r="G166" s="857"/>
      <c r="H166" s="857"/>
      <c r="I166" s="857"/>
      <c r="J166" s="857"/>
      <c r="K166" s="857"/>
      <c r="L166" s="857"/>
      <c r="M166" s="857"/>
      <c r="N166" s="857"/>
      <c r="O166" s="857"/>
      <c r="P166" s="857"/>
      <c r="Q166" s="857"/>
      <c r="R166" s="857"/>
      <c r="S166" s="857"/>
      <c r="T166" s="857"/>
      <c r="U166" s="857"/>
      <c r="V166" s="857"/>
      <c r="W166" s="857"/>
      <c r="X166" s="857"/>
      <c r="Y166" s="857"/>
      <c r="Z166" s="857"/>
      <c r="AA166" s="857"/>
      <c r="AB166" s="857"/>
      <c r="AC166" s="857"/>
      <c r="AD166" s="857"/>
      <c r="AE166" s="857"/>
      <c r="AF166" s="858"/>
      <c r="AG166" s="852">
        <v>43010</v>
      </c>
      <c r="AH166" s="848"/>
      <c r="AI166" s="848"/>
      <c r="AJ166" s="848"/>
      <c r="AK166" s="848"/>
      <c r="AL166" s="848"/>
      <c r="AM166" s="848"/>
      <c r="AN166" s="848"/>
      <c r="AO166" s="848"/>
      <c r="AP166" s="848"/>
      <c r="AQ166" s="852">
        <v>43018</v>
      </c>
      <c r="AR166" s="848"/>
      <c r="AS166" s="848"/>
      <c r="AT166" s="848"/>
      <c r="AU166" s="848"/>
      <c r="AV166" s="848"/>
      <c r="AW166" s="848"/>
      <c r="AX166" s="848"/>
      <c r="AY166" s="848"/>
      <c r="AZ166" s="848"/>
      <c r="BA166" s="848"/>
      <c r="BB166" s="848"/>
      <c r="BC166" s="848"/>
      <c r="BD166" s="848"/>
      <c r="BE166" s="848"/>
      <c r="BF166" s="848"/>
      <c r="BG166" s="848"/>
      <c r="BH166" s="848"/>
      <c r="BI166" s="848"/>
      <c r="BJ166" s="848"/>
      <c r="BK166" s="848"/>
      <c r="BL166" s="848"/>
      <c r="BM166" s="848"/>
      <c r="BN166" s="848"/>
      <c r="BO166" s="848"/>
      <c r="BP166" s="848"/>
      <c r="BQ166" s="848"/>
      <c r="BR166" s="848"/>
      <c r="BS166" s="848"/>
      <c r="BT166" s="848"/>
      <c r="BU166" s="848"/>
      <c r="BV166" s="848"/>
      <c r="BW166" s="848"/>
      <c r="BX166" s="848"/>
      <c r="BY166" s="848"/>
      <c r="BZ166" s="848"/>
      <c r="CA166" s="848"/>
      <c r="CB166" s="848"/>
      <c r="CC166" s="848"/>
      <c r="CD166" s="848"/>
      <c r="CE166" s="848"/>
      <c r="CF166" s="848"/>
      <c r="CG166" s="848"/>
      <c r="CH166" s="848"/>
      <c r="CI166" s="848"/>
      <c r="CJ166" s="848"/>
      <c r="CK166" s="848"/>
      <c r="CL166" s="848"/>
      <c r="CM166" s="848"/>
      <c r="CN166" s="848"/>
      <c r="CO166" s="848"/>
      <c r="CP166" s="848"/>
      <c r="CQ166" s="848"/>
      <c r="CR166" s="848"/>
      <c r="CS166" s="848"/>
      <c r="CT166" s="848"/>
      <c r="CU166" s="848"/>
      <c r="CV166" s="848"/>
      <c r="CW166" s="848"/>
      <c r="CX166" s="848"/>
      <c r="CY166" s="848"/>
      <c r="CZ166" s="848"/>
      <c r="DA166" s="848"/>
      <c r="DB166" s="848"/>
      <c r="DC166" s="848"/>
      <c r="DD166" s="848"/>
    </row>
    <row r="167" spans="1:108" ht="21.75" customHeight="1">
      <c r="A167" s="848" t="s">
        <v>721</v>
      </c>
      <c r="B167" s="848"/>
      <c r="C167" s="848"/>
      <c r="D167" s="848"/>
      <c r="E167" s="848"/>
      <c r="F167" s="856" t="s">
        <v>0</v>
      </c>
      <c r="G167" s="857"/>
      <c r="H167" s="857"/>
      <c r="I167" s="857"/>
      <c r="J167" s="857"/>
      <c r="K167" s="857"/>
      <c r="L167" s="857"/>
      <c r="M167" s="857"/>
      <c r="N167" s="857"/>
      <c r="O167" s="857"/>
      <c r="P167" s="857"/>
      <c r="Q167" s="857"/>
      <c r="R167" s="857"/>
      <c r="S167" s="857"/>
      <c r="T167" s="857"/>
      <c r="U167" s="857"/>
      <c r="V167" s="857"/>
      <c r="W167" s="857"/>
      <c r="X167" s="857"/>
      <c r="Y167" s="857"/>
      <c r="Z167" s="857"/>
      <c r="AA167" s="857"/>
      <c r="AB167" s="857"/>
      <c r="AC167" s="857"/>
      <c r="AD167" s="857"/>
      <c r="AE167" s="857"/>
      <c r="AF167" s="858"/>
      <c r="AG167" s="852">
        <v>43019</v>
      </c>
      <c r="AH167" s="848"/>
      <c r="AI167" s="848"/>
      <c r="AJ167" s="848"/>
      <c r="AK167" s="848"/>
      <c r="AL167" s="848"/>
      <c r="AM167" s="848"/>
      <c r="AN167" s="848"/>
      <c r="AO167" s="848"/>
      <c r="AP167" s="848"/>
      <c r="AQ167" s="852">
        <v>43029</v>
      </c>
      <c r="AR167" s="848"/>
      <c r="AS167" s="848"/>
      <c r="AT167" s="848"/>
      <c r="AU167" s="848"/>
      <c r="AV167" s="848"/>
      <c r="AW167" s="848"/>
      <c r="AX167" s="848"/>
      <c r="AY167" s="848"/>
      <c r="AZ167" s="848"/>
      <c r="BA167" s="848"/>
      <c r="BB167" s="848"/>
      <c r="BC167" s="848"/>
      <c r="BD167" s="848"/>
      <c r="BE167" s="848"/>
      <c r="BF167" s="848"/>
      <c r="BG167" s="848"/>
      <c r="BH167" s="848"/>
      <c r="BI167" s="848"/>
      <c r="BJ167" s="848"/>
      <c r="BK167" s="848"/>
      <c r="BL167" s="848"/>
      <c r="BM167" s="848"/>
      <c r="BN167" s="848"/>
      <c r="BO167" s="848"/>
      <c r="BP167" s="848"/>
      <c r="BQ167" s="848"/>
      <c r="BR167" s="848"/>
      <c r="BS167" s="848"/>
      <c r="BT167" s="848"/>
      <c r="BU167" s="848"/>
      <c r="BV167" s="848"/>
      <c r="BW167" s="848"/>
      <c r="BX167" s="848"/>
      <c r="BY167" s="848"/>
      <c r="BZ167" s="848"/>
      <c r="CA167" s="848"/>
      <c r="CB167" s="848"/>
      <c r="CC167" s="848"/>
      <c r="CD167" s="848"/>
      <c r="CE167" s="848"/>
      <c r="CF167" s="848"/>
      <c r="CG167" s="848"/>
      <c r="CH167" s="848"/>
      <c r="CI167" s="848"/>
      <c r="CJ167" s="848"/>
      <c r="CK167" s="848"/>
      <c r="CL167" s="848"/>
      <c r="CM167" s="848"/>
      <c r="CN167" s="848"/>
      <c r="CO167" s="848"/>
      <c r="CP167" s="848"/>
      <c r="CQ167" s="848"/>
      <c r="CR167" s="848"/>
      <c r="CS167" s="848"/>
      <c r="CT167" s="848"/>
      <c r="CU167" s="848"/>
      <c r="CV167" s="848"/>
      <c r="CW167" s="848"/>
      <c r="CX167" s="848"/>
      <c r="CY167" s="848"/>
      <c r="CZ167" s="848"/>
      <c r="DA167" s="848"/>
      <c r="DB167" s="848"/>
      <c r="DC167" s="848"/>
      <c r="DD167" s="848"/>
    </row>
    <row r="168" spans="1:108" ht="21.75" customHeight="1">
      <c r="A168" s="848">
        <v>4</v>
      </c>
      <c r="B168" s="848"/>
      <c r="C168" s="848"/>
      <c r="D168" s="848"/>
      <c r="E168" s="848"/>
      <c r="F168" s="853" t="s">
        <v>1</v>
      </c>
      <c r="G168" s="854"/>
      <c r="H168" s="854"/>
      <c r="I168" s="854"/>
      <c r="J168" s="854"/>
      <c r="K168" s="854"/>
      <c r="L168" s="854"/>
      <c r="M168" s="854"/>
      <c r="N168" s="854"/>
      <c r="O168" s="854"/>
      <c r="P168" s="854"/>
      <c r="Q168" s="854"/>
      <c r="R168" s="854"/>
      <c r="S168" s="854"/>
      <c r="T168" s="854"/>
      <c r="U168" s="854"/>
      <c r="V168" s="854"/>
      <c r="W168" s="854"/>
      <c r="X168" s="854"/>
      <c r="Y168" s="854"/>
      <c r="Z168" s="854"/>
      <c r="AA168" s="854"/>
      <c r="AB168" s="854"/>
      <c r="AC168" s="854"/>
      <c r="AD168" s="854"/>
      <c r="AE168" s="854"/>
      <c r="AF168" s="854"/>
      <c r="AG168" s="854"/>
      <c r="AH168" s="854"/>
      <c r="AI168" s="854"/>
      <c r="AJ168" s="854"/>
      <c r="AK168" s="854"/>
      <c r="AL168" s="854"/>
      <c r="AM168" s="854"/>
      <c r="AN168" s="854"/>
      <c r="AO168" s="854"/>
      <c r="AP168" s="854"/>
      <c r="AQ168" s="854"/>
      <c r="AR168" s="854"/>
      <c r="AS168" s="854"/>
      <c r="AT168" s="854"/>
      <c r="AU168" s="854"/>
      <c r="AV168" s="854"/>
      <c r="AW168" s="854"/>
      <c r="AX168" s="854"/>
      <c r="AY168" s="854"/>
      <c r="AZ168" s="854"/>
      <c r="BA168" s="854"/>
      <c r="BB168" s="854"/>
      <c r="BC168" s="854"/>
      <c r="BD168" s="854"/>
      <c r="BE168" s="854"/>
      <c r="BF168" s="854"/>
      <c r="BG168" s="854"/>
      <c r="BH168" s="854"/>
      <c r="BI168" s="854"/>
      <c r="BJ168" s="854"/>
      <c r="BK168" s="854"/>
      <c r="BL168" s="854"/>
      <c r="BM168" s="854"/>
      <c r="BN168" s="854"/>
      <c r="BO168" s="854"/>
      <c r="BP168" s="854"/>
      <c r="BQ168" s="854"/>
      <c r="BR168" s="854"/>
      <c r="BS168" s="854"/>
      <c r="BT168" s="854"/>
      <c r="BU168" s="854"/>
      <c r="BV168" s="854"/>
      <c r="BW168" s="854"/>
      <c r="BX168" s="854"/>
      <c r="BY168" s="854"/>
      <c r="BZ168" s="854"/>
      <c r="CA168" s="854"/>
      <c r="CB168" s="854"/>
      <c r="CC168" s="854"/>
      <c r="CD168" s="854"/>
      <c r="CE168" s="854"/>
      <c r="CF168" s="854"/>
      <c r="CG168" s="854"/>
      <c r="CH168" s="854"/>
      <c r="CI168" s="854"/>
      <c r="CJ168" s="854"/>
      <c r="CK168" s="854"/>
      <c r="CL168" s="854"/>
      <c r="CM168" s="854"/>
      <c r="CN168" s="854"/>
      <c r="CO168" s="854"/>
      <c r="CP168" s="854"/>
      <c r="CQ168" s="854"/>
      <c r="CR168" s="854"/>
      <c r="CS168" s="854"/>
      <c r="CT168" s="854"/>
      <c r="CU168" s="854"/>
      <c r="CV168" s="854"/>
      <c r="CW168" s="854"/>
      <c r="CX168" s="854"/>
      <c r="CY168" s="854"/>
      <c r="CZ168" s="854"/>
      <c r="DA168" s="854"/>
      <c r="DB168" s="854"/>
      <c r="DC168" s="854"/>
      <c r="DD168" s="855"/>
    </row>
    <row r="169" spans="1:108" ht="21.75" customHeight="1">
      <c r="A169" s="848" t="s">
        <v>706</v>
      </c>
      <c r="B169" s="848"/>
      <c r="C169" s="848"/>
      <c r="D169" s="848"/>
      <c r="E169" s="848"/>
      <c r="F169" s="849" t="s">
        <v>2</v>
      </c>
      <c r="G169" s="850"/>
      <c r="H169" s="850"/>
      <c r="I169" s="850"/>
      <c r="J169" s="850"/>
      <c r="K169" s="850"/>
      <c r="L169" s="850"/>
      <c r="M169" s="850"/>
      <c r="N169" s="850"/>
      <c r="O169" s="850"/>
      <c r="P169" s="850"/>
      <c r="Q169" s="850"/>
      <c r="R169" s="850"/>
      <c r="S169" s="850"/>
      <c r="T169" s="850"/>
      <c r="U169" s="850"/>
      <c r="V169" s="850"/>
      <c r="W169" s="850"/>
      <c r="X169" s="850"/>
      <c r="Y169" s="850"/>
      <c r="Z169" s="850"/>
      <c r="AA169" s="850"/>
      <c r="AB169" s="850"/>
      <c r="AC169" s="850"/>
      <c r="AD169" s="850"/>
      <c r="AE169" s="850"/>
      <c r="AF169" s="851"/>
      <c r="AG169" s="852">
        <v>43030</v>
      </c>
      <c r="AH169" s="848"/>
      <c r="AI169" s="848"/>
      <c r="AJ169" s="848"/>
      <c r="AK169" s="848"/>
      <c r="AL169" s="848"/>
      <c r="AM169" s="848"/>
      <c r="AN169" s="848"/>
      <c r="AO169" s="848"/>
      <c r="AP169" s="848"/>
      <c r="AQ169" s="852">
        <v>43035</v>
      </c>
      <c r="AR169" s="848"/>
      <c r="AS169" s="848"/>
      <c r="AT169" s="848"/>
      <c r="AU169" s="848"/>
      <c r="AV169" s="848"/>
      <c r="AW169" s="848"/>
      <c r="AX169" s="848"/>
      <c r="AY169" s="848"/>
      <c r="AZ169" s="848"/>
      <c r="BA169" s="848"/>
      <c r="BB169" s="848"/>
      <c r="BC169" s="848"/>
      <c r="BD169" s="848"/>
      <c r="BE169" s="848"/>
      <c r="BF169" s="848"/>
      <c r="BG169" s="848"/>
      <c r="BH169" s="848"/>
      <c r="BI169" s="848"/>
      <c r="BJ169" s="848"/>
      <c r="BK169" s="848"/>
      <c r="BL169" s="848"/>
      <c r="BM169" s="848"/>
      <c r="BN169" s="848"/>
      <c r="BO169" s="848"/>
      <c r="BP169" s="848"/>
      <c r="BQ169" s="848"/>
      <c r="BR169" s="848"/>
      <c r="BS169" s="848"/>
      <c r="BT169" s="848"/>
      <c r="BU169" s="848"/>
      <c r="BV169" s="848"/>
      <c r="BW169" s="848"/>
      <c r="BX169" s="848"/>
      <c r="BY169" s="848"/>
      <c r="BZ169" s="848"/>
      <c r="CA169" s="848"/>
      <c r="CB169" s="848"/>
      <c r="CC169" s="848"/>
      <c r="CD169" s="848"/>
      <c r="CE169" s="848"/>
      <c r="CF169" s="848"/>
      <c r="CG169" s="848"/>
      <c r="CH169" s="848"/>
      <c r="CI169" s="848"/>
      <c r="CJ169" s="848"/>
      <c r="CK169" s="848"/>
      <c r="CL169" s="848"/>
      <c r="CM169" s="848"/>
      <c r="CN169" s="848"/>
      <c r="CO169" s="848"/>
      <c r="CP169" s="848"/>
      <c r="CQ169" s="848"/>
      <c r="CR169" s="848"/>
      <c r="CS169" s="848"/>
      <c r="CT169" s="848"/>
      <c r="CU169" s="848"/>
      <c r="CV169" s="848"/>
      <c r="CW169" s="848"/>
      <c r="CX169" s="848"/>
      <c r="CY169" s="848"/>
      <c r="CZ169" s="848"/>
      <c r="DA169" s="848"/>
      <c r="DB169" s="848"/>
      <c r="DC169" s="848"/>
      <c r="DD169" s="848"/>
    </row>
    <row r="170" spans="1:108" ht="21.75" customHeight="1">
      <c r="A170" s="848" t="s">
        <v>708</v>
      </c>
      <c r="B170" s="848"/>
      <c r="C170" s="848"/>
      <c r="D170" s="848"/>
      <c r="E170" s="848"/>
      <c r="F170" s="849" t="s">
        <v>4</v>
      </c>
      <c r="G170" s="850"/>
      <c r="H170" s="850"/>
      <c r="I170" s="850"/>
      <c r="J170" s="850"/>
      <c r="K170" s="850"/>
      <c r="L170" s="850"/>
      <c r="M170" s="850"/>
      <c r="N170" s="850"/>
      <c r="O170" s="850"/>
      <c r="P170" s="850"/>
      <c r="Q170" s="850"/>
      <c r="R170" s="850"/>
      <c r="S170" s="850"/>
      <c r="T170" s="850"/>
      <c r="U170" s="850"/>
      <c r="V170" s="850"/>
      <c r="W170" s="850"/>
      <c r="X170" s="850"/>
      <c r="Y170" s="850"/>
      <c r="Z170" s="850"/>
      <c r="AA170" s="850"/>
      <c r="AB170" s="850"/>
      <c r="AC170" s="850"/>
      <c r="AD170" s="850"/>
      <c r="AE170" s="850"/>
      <c r="AF170" s="851"/>
      <c r="AG170" s="852">
        <v>43036</v>
      </c>
      <c r="AH170" s="848"/>
      <c r="AI170" s="848"/>
      <c r="AJ170" s="848"/>
      <c r="AK170" s="848"/>
      <c r="AL170" s="848"/>
      <c r="AM170" s="848"/>
      <c r="AN170" s="848"/>
      <c r="AO170" s="848"/>
      <c r="AP170" s="848"/>
      <c r="AQ170" s="852">
        <v>43064</v>
      </c>
      <c r="AR170" s="848"/>
      <c r="AS170" s="848"/>
      <c r="AT170" s="848"/>
      <c r="AU170" s="848"/>
      <c r="AV170" s="848"/>
      <c r="AW170" s="848"/>
      <c r="AX170" s="848"/>
      <c r="AY170" s="848"/>
      <c r="AZ170" s="848"/>
      <c r="BA170" s="848"/>
      <c r="BB170" s="848"/>
      <c r="BC170" s="848"/>
      <c r="BD170" s="848"/>
      <c r="BE170" s="848"/>
      <c r="BF170" s="848"/>
      <c r="BG170" s="848"/>
      <c r="BH170" s="848"/>
      <c r="BI170" s="848"/>
      <c r="BJ170" s="848"/>
      <c r="BK170" s="848"/>
      <c r="BL170" s="848"/>
      <c r="BM170" s="848"/>
      <c r="BN170" s="848"/>
      <c r="BO170" s="848"/>
      <c r="BP170" s="848"/>
      <c r="BQ170" s="848"/>
      <c r="BR170" s="848"/>
      <c r="BS170" s="848"/>
      <c r="BT170" s="848"/>
      <c r="BU170" s="848"/>
      <c r="BV170" s="848"/>
      <c r="BW170" s="848"/>
      <c r="BX170" s="848"/>
      <c r="BY170" s="848"/>
      <c r="BZ170" s="848"/>
      <c r="CA170" s="848"/>
      <c r="CB170" s="848"/>
      <c r="CC170" s="848"/>
      <c r="CD170" s="848"/>
      <c r="CE170" s="848"/>
      <c r="CF170" s="848"/>
      <c r="CG170" s="848"/>
      <c r="CH170" s="848"/>
      <c r="CI170" s="848"/>
      <c r="CJ170" s="848"/>
      <c r="CK170" s="848"/>
      <c r="CL170" s="848"/>
      <c r="CM170" s="848"/>
      <c r="CN170" s="848"/>
      <c r="CO170" s="848"/>
      <c r="CP170" s="848"/>
      <c r="CQ170" s="848"/>
      <c r="CR170" s="848"/>
      <c r="CS170" s="848"/>
      <c r="CT170" s="848"/>
      <c r="CU170" s="848"/>
      <c r="CV170" s="848"/>
      <c r="CW170" s="848"/>
      <c r="CX170" s="848"/>
      <c r="CY170" s="848"/>
      <c r="CZ170" s="848"/>
      <c r="DA170" s="848"/>
      <c r="DB170" s="848"/>
      <c r="DC170" s="848"/>
      <c r="DD170" s="848"/>
    </row>
    <row r="171" spans="1:108" ht="21.75" customHeight="1">
      <c r="A171" s="848" t="s">
        <v>709</v>
      </c>
      <c r="B171" s="848"/>
      <c r="C171" s="848"/>
      <c r="D171" s="848"/>
      <c r="E171" s="848"/>
      <c r="F171" s="849" t="s">
        <v>281</v>
      </c>
      <c r="G171" s="850"/>
      <c r="H171" s="850"/>
      <c r="I171" s="850"/>
      <c r="J171" s="850"/>
      <c r="K171" s="850"/>
      <c r="L171" s="850"/>
      <c r="M171" s="850"/>
      <c r="N171" s="850"/>
      <c r="O171" s="850"/>
      <c r="P171" s="850"/>
      <c r="Q171" s="850"/>
      <c r="R171" s="850"/>
      <c r="S171" s="850"/>
      <c r="T171" s="850"/>
      <c r="U171" s="850"/>
      <c r="V171" s="850"/>
      <c r="W171" s="850"/>
      <c r="X171" s="850"/>
      <c r="Y171" s="850"/>
      <c r="Z171" s="850"/>
      <c r="AA171" s="850"/>
      <c r="AB171" s="850"/>
      <c r="AC171" s="850"/>
      <c r="AD171" s="850"/>
      <c r="AE171" s="850"/>
      <c r="AF171" s="851"/>
      <c r="AG171" s="852">
        <v>43065</v>
      </c>
      <c r="AH171" s="848"/>
      <c r="AI171" s="848"/>
      <c r="AJ171" s="848"/>
      <c r="AK171" s="848"/>
      <c r="AL171" s="848"/>
      <c r="AM171" s="848"/>
      <c r="AN171" s="848"/>
      <c r="AO171" s="848"/>
      <c r="AP171" s="848"/>
      <c r="AQ171" s="852">
        <v>43084</v>
      </c>
      <c r="AR171" s="848"/>
      <c r="AS171" s="848"/>
      <c r="AT171" s="848"/>
      <c r="AU171" s="848"/>
      <c r="AV171" s="848"/>
      <c r="AW171" s="848"/>
      <c r="AX171" s="848"/>
      <c r="AY171" s="848"/>
      <c r="AZ171" s="848"/>
      <c r="BA171" s="848"/>
      <c r="BB171" s="848"/>
      <c r="BC171" s="848"/>
      <c r="BD171" s="848"/>
      <c r="BE171" s="848"/>
      <c r="BF171" s="848"/>
      <c r="BG171" s="848"/>
      <c r="BH171" s="848"/>
      <c r="BI171" s="848"/>
      <c r="BJ171" s="848"/>
      <c r="BK171" s="848"/>
      <c r="BL171" s="848"/>
      <c r="BM171" s="848"/>
      <c r="BN171" s="848"/>
      <c r="BO171" s="848"/>
      <c r="BP171" s="848"/>
      <c r="BQ171" s="848"/>
      <c r="BR171" s="848"/>
      <c r="BS171" s="848"/>
      <c r="BT171" s="848"/>
      <c r="BU171" s="848"/>
      <c r="BV171" s="848"/>
      <c r="BW171" s="848"/>
      <c r="BX171" s="848"/>
      <c r="BY171" s="848"/>
      <c r="BZ171" s="848"/>
      <c r="CA171" s="848"/>
      <c r="CB171" s="848"/>
      <c r="CC171" s="848"/>
      <c r="CD171" s="848"/>
      <c r="CE171" s="848"/>
      <c r="CF171" s="848"/>
      <c r="CG171" s="848"/>
      <c r="CH171" s="848"/>
      <c r="CI171" s="848"/>
      <c r="CJ171" s="848"/>
      <c r="CK171" s="848"/>
      <c r="CL171" s="848"/>
      <c r="CM171" s="848"/>
      <c r="CN171" s="848"/>
      <c r="CO171" s="848"/>
      <c r="CP171" s="848"/>
      <c r="CQ171" s="848"/>
      <c r="CR171" s="848"/>
      <c r="CS171" s="848"/>
      <c r="CT171" s="848"/>
      <c r="CU171" s="848"/>
      <c r="CV171" s="848"/>
      <c r="CW171" s="848"/>
      <c r="CX171" s="848"/>
      <c r="CY171" s="848"/>
      <c r="CZ171" s="848"/>
      <c r="DA171" s="848"/>
      <c r="DB171" s="848"/>
      <c r="DC171" s="848"/>
      <c r="DD171" s="848"/>
    </row>
    <row r="172" spans="1:108" ht="21.75" customHeight="1">
      <c r="A172" s="859" t="s">
        <v>134</v>
      </c>
      <c r="B172" s="860"/>
      <c r="C172" s="860"/>
      <c r="D172" s="860"/>
      <c r="E172" s="860"/>
      <c r="F172" s="860"/>
      <c r="G172" s="860"/>
      <c r="H172" s="860"/>
      <c r="I172" s="860"/>
      <c r="J172" s="860"/>
      <c r="K172" s="860"/>
      <c r="L172" s="860"/>
      <c r="M172" s="860"/>
      <c r="N172" s="860"/>
      <c r="O172" s="860"/>
      <c r="P172" s="860"/>
      <c r="Q172" s="860"/>
      <c r="R172" s="860"/>
      <c r="S172" s="860"/>
      <c r="T172" s="860"/>
      <c r="U172" s="860"/>
      <c r="V172" s="860"/>
      <c r="W172" s="860"/>
      <c r="X172" s="860"/>
      <c r="Y172" s="860"/>
      <c r="Z172" s="860"/>
      <c r="AA172" s="860"/>
      <c r="AB172" s="860"/>
      <c r="AC172" s="860"/>
      <c r="AD172" s="860"/>
      <c r="AE172" s="860"/>
      <c r="AF172" s="860"/>
      <c r="AG172" s="860"/>
      <c r="AH172" s="860"/>
      <c r="AI172" s="860"/>
      <c r="AJ172" s="860"/>
      <c r="AK172" s="860"/>
      <c r="AL172" s="860"/>
      <c r="AM172" s="860"/>
      <c r="AN172" s="860"/>
      <c r="AO172" s="860"/>
      <c r="AP172" s="860"/>
      <c r="AQ172" s="860"/>
      <c r="AR172" s="860"/>
      <c r="AS172" s="860"/>
      <c r="AT172" s="860"/>
      <c r="AU172" s="860"/>
      <c r="AV172" s="860"/>
      <c r="AW172" s="860"/>
      <c r="AX172" s="860"/>
      <c r="AY172" s="860"/>
      <c r="AZ172" s="860"/>
      <c r="BA172" s="860"/>
      <c r="BB172" s="860"/>
      <c r="BC172" s="860"/>
      <c r="BD172" s="860"/>
      <c r="BE172" s="860"/>
      <c r="BF172" s="860"/>
      <c r="BG172" s="860"/>
      <c r="BH172" s="860"/>
      <c r="BI172" s="860"/>
      <c r="BJ172" s="860"/>
      <c r="BK172" s="860"/>
      <c r="BL172" s="860"/>
      <c r="BM172" s="860"/>
      <c r="BN172" s="860"/>
      <c r="BO172" s="860"/>
      <c r="BP172" s="860"/>
      <c r="BQ172" s="860"/>
      <c r="BR172" s="860"/>
      <c r="BS172" s="860"/>
      <c r="BT172" s="860"/>
      <c r="BU172" s="860"/>
      <c r="BV172" s="860"/>
      <c r="BW172" s="860"/>
      <c r="BX172" s="860"/>
      <c r="BY172" s="860"/>
      <c r="BZ172" s="860"/>
      <c r="CA172" s="860"/>
      <c r="CB172" s="860"/>
      <c r="CC172" s="860"/>
      <c r="CD172" s="860"/>
      <c r="CE172" s="860"/>
      <c r="CF172" s="860"/>
      <c r="CG172" s="860"/>
      <c r="CH172" s="860"/>
      <c r="CI172" s="860"/>
      <c r="CJ172" s="860"/>
      <c r="CK172" s="860"/>
      <c r="CL172" s="860"/>
      <c r="CM172" s="860"/>
      <c r="CN172" s="860"/>
      <c r="CO172" s="860"/>
      <c r="CP172" s="860"/>
      <c r="CQ172" s="860"/>
      <c r="CR172" s="860"/>
      <c r="CS172" s="860"/>
      <c r="CT172" s="860"/>
      <c r="CU172" s="860"/>
      <c r="CV172" s="860"/>
      <c r="CW172" s="860"/>
      <c r="CX172" s="860"/>
      <c r="CY172" s="860"/>
      <c r="CZ172" s="860"/>
      <c r="DA172" s="860"/>
      <c r="DB172" s="860"/>
      <c r="DC172" s="860"/>
      <c r="DD172" s="861"/>
    </row>
    <row r="173" spans="1:108" ht="21.75" customHeight="1">
      <c r="A173" s="848" t="s">
        <v>158</v>
      </c>
      <c r="B173" s="848"/>
      <c r="C173" s="848"/>
      <c r="D173" s="848"/>
      <c r="E173" s="848"/>
      <c r="F173" s="853" t="s">
        <v>284</v>
      </c>
      <c r="G173" s="854"/>
      <c r="H173" s="854"/>
      <c r="I173" s="854"/>
      <c r="J173" s="854"/>
      <c r="K173" s="854"/>
      <c r="L173" s="854"/>
      <c r="M173" s="854"/>
      <c r="N173" s="854"/>
      <c r="O173" s="854"/>
      <c r="P173" s="854"/>
      <c r="Q173" s="854"/>
      <c r="R173" s="854"/>
      <c r="S173" s="854"/>
      <c r="T173" s="854"/>
      <c r="U173" s="854"/>
      <c r="V173" s="854"/>
      <c r="W173" s="854"/>
      <c r="X173" s="854"/>
      <c r="Y173" s="854"/>
      <c r="Z173" s="854"/>
      <c r="AA173" s="854"/>
      <c r="AB173" s="854"/>
      <c r="AC173" s="854"/>
      <c r="AD173" s="854"/>
      <c r="AE173" s="854"/>
      <c r="AF173" s="854"/>
      <c r="AG173" s="854"/>
      <c r="AH173" s="854"/>
      <c r="AI173" s="854"/>
      <c r="AJ173" s="854"/>
      <c r="AK173" s="854"/>
      <c r="AL173" s="854"/>
      <c r="AM173" s="854"/>
      <c r="AN173" s="854"/>
      <c r="AO173" s="854"/>
      <c r="AP173" s="854"/>
      <c r="AQ173" s="854"/>
      <c r="AR173" s="854"/>
      <c r="AS173" s="854"/>
      <c r="AT173" s="854"/>
      <c r="AU173" s="854"/>
      <c r="AV173" s="854"/>
      <c r="AW173" s="854"/>
      <c r="AX173" s="854"/>
      <c r="AY173" s="854"/>
      <c r="AZ173" s="854"/>
      <c r="BA173" s="854"/>
      <c r="BB173" s="854"/>
      <c r="BC173" s="854"/>
      <c r="BD173" s="854"/>
      <c r="BE173" s="854"/>
      <c r="BF173" s="854"/>
      <c r="BG173" s="854"/>
      <c r="BH173" s="854"/>
      <c r="BI173" s="854"/>
      <c r="BJ173" s="854"/>
      <c r="BK173" s="854"/>
      <c r="BL173" s="854"/>
      <c r="BM173" s="854"/>
      <c r="BN173" s="854"/>
      <c r="BO173" s="854"/>
      <c r="BP173" s="854"/>
      <c r="BQ173" s="854"/>
      <c r="BR173" s="854"/>
      <c r="BS173" s="854"/>
      <c r="BT173" s="854"/>
      <c r="BU173" s="854"/>
      <c r="BV173" s="854"/>
      <c r="BW173" s="854"/>
      <c r="BX173" s="854"/>
      <c r="BY173" s="854"/>
      <c r="BZ173" s="854"/>
      <c r="CA173" s="854"/>
      <c r="CB173" s="854"/>
      <c r="CC173" s="854"/>
      <c r="CD173" s="854"/>
      <c r="CE173" s="854"/>
      <c r="CF173" s="854"/>
      <c r="CG173" s="854"/>
      <c r="CH173" s="854"/>
      <c r="CI173" s="854"/>
      <c r="CJ173" s="854"/>
      <c r="CK173" s="854"/>
      <c r="CL173" s="854"/>
      <c r="CM173" s="854"/>
      <c r="CN173" s="854"/>
      <c r="CO173" s="854"/>
      <c r="CP173" s="854"/>
      <c r="CQ173" s="854"/>
      <c r="CR173" s="854"/>
      <c r="CS173" s="854"/>
      <c r="CT173" s="854"/>
      <c r="CU173" s="854"/>
      <c r="CV173" s="854"/>
      <c r="CW173" s="854"/>
      <c r="CX173" s="854"/>
      <c r="CY173" s="854"/>
      <c r="CZ173" s="854"/>
      <c r="DA173" s="854"/>
      <c r="DB173" s="854"/>
      <c r="DC173" s="854"/>
      <c r="DD173" s="855"/>
    </row>
    <row r="174" spans="1:108" ht="21.75" customHeight="1">
      <c r="A174" s="848" t="s">
        <v>93</v>
      </c>
      <c r="B174" s="848"/>
      <c r="C174" s="848"/>
      <c r="D174" s="848"/>
      <c r="E174" s="848"/>
      <c r="F174" s="849" t="s">
        <v>718</v>
      </c>
      <c r="G174" s="850"/>
      <c r="H174" s="850"/>
      <c r="I174" s="850"/>
      <c r="J174" s="850"/>
      <c r="K174" s="850"/>
      <c r="L174" s="850"/>
      <c r="M174" s="850"/>
      <c r="N174" s="850"/>
      <c r="O174" s="850"/>
      <c r="P174" s="850"/>
      <c r="Q174" s="850"/>
      <c r="R174" s="850"/>
      <c r="S174" s="850"/>
      <c r="T174" s="850"/>
      <c r="U174" s="850"/>
      <c r="V174" s="850"/>
      <c r="W174" s="850"/>
      <c r="X174" s="850"/>
      <c r="Y174" s="850"/>
      <c r="Z174" s="850"/>
      <c r="AA174" s="850"/>
      <c r="AB174" s="850"/>
      <c r="AC174" s="850"/>
      <c r="AD174" s="850"/>
      <c r="AE174" s="850"/>
      <c r="AF174" s="851"/>
      <c r="AG174" s="852">
        <v>42461</v>
      </c>
      <c r="AH174" s="848"/>
      <c r="AI174" s="848"/>
      <c r="AJ174" s="848"/>
      <c r="AK174" s="848"/>
      <c r="AL174" s="848"/>
      <c r="AM174" s="848"/>
      <c r="AN174" s="848"/>
      <c r="AO174" s="848"/>
      <c r="AP174" s="848"/>
      <c r="AQ174" s="852">
        <v>42491</v>
      </c>
      <c r="AR174" s="848"/>
      <c r="AS174" s="848"/>
      <c r="AT174" s="848"/>
      <c r="AU174" s="848"/>
      <c r="AV174" s="848"/>
      <c r="AW174" s="848"/>
      <c r="AX174" s="848"/>
      <c r="AY174" s="848"/>
      <c r="AZ174" s="848"/>
      <c r="BA174" s="848"/>
      <c r="BB174" s="848"/>
      <c r="BC174" s="848"/>
      <c r="BD174" s="848"/>
      <c r="BE174" s="848"/>
      <c r="BF174" s="848"/>
      <c r="BG174" s="848"/>
      <c r="BH174" s="848"/>
      <c r="BI174" s="848"/>
      <c r="BJ174" s="848"/>
      <c r="BK174" s="848"/>
      <c r="BL174" s="848"/>
      <c r="BM174" s="848"/>
      <c r="BN174" s="848"/>
      <c r="BO174" s="848"/>
      <c r="BP174" s="848"/>
      <c r="BQ174" s="848"/>
      <c r="BR174" s="848"/>
      <c r="BS174" s="848"/>
      <c r="BT174" s="848"/>
      <c r="BU174" s="848"/>
      <c r="BV174" s="848"/>
      <c r="BW174" s="848"/>
      <c r="BX174" s="848"/>
      <c r="BY174" s="848"/>
      <c r="BZ174" s="848"/>
      <c r="CA174" s="848"/>
      <c r="CB174" s="848"/>
      <c r="CC174" s="848"/>
      <c r="CD174" s="848"/>
      <c r="CE174" s="848"/>
      <c r="CF174" s="848"/>
      <c r="CG174" s="848"/>
      <c r="CH174" s="848"/>
      <c r="CI174" s="848"/>
      <c r="CJ174" s="848"/>
      <c r="CK174" s="848"/>
      <c r="CL174" s="848"/>
      <c r="CM174" s="848"/>
      <c r="CN174" s="848"/>
      <c r="CO174" s="848"/>
      <c r="CP174" s="848"/>
      <c r="CQ174" s="848"/>
      <c r="CR174" s="848"/>
      <c r="CS174" s="848"/>
      <c r="CT174" s="848"/>
      <c r="CU174" s="848"/>
      <c r="CV174" s="848"/>
      <c r="CW174" s="848"/>
      <c r="CX174" s="848"/>
      <c r="CY174" s="848"/>
      <c r="CZ174" s="848"/>
      <c r="DA174" s="848"/>
      <c r="DB174" s="848"/>
      <c r="DC174" s="848"/>
      <c r="DD174" s="848"/>
    </row>
    <row r="175" spans="1:108" ht="21.75" customHeight="1">
      <c r="A175" s="848" t="s">
        <v>100</v>
      </c>
      <c r="B175" s="848"/>
      <c r="C175" s="848"/>
      <c r="D175" s="848"/>
      <c r="E175" s="848"/>
      <c r="F175" s="849" t="s">
        <v>719</v>
      </c>
      <c r="G175" s="850"/>
      <c r="H175" s="850"/>
      <c r="I175" s="850"/>
      <c r="J175" s="850"/>
      <c r="K175" s="850"/>
      <c r="L175" s="850"/>
      <c r="M175" s="850"/>
      <c r="N175" s="850"/>
      <c r="O175" s="850"/>
      <c r="P175" s="850"/>
      <c r="Q175" s="850"/>
      <c r="R175" s="850"/>
      <c r="S175" s="850"/>
      <c r="T175" s="850"/>
      <c r="U175" s="850"/>
      <c r="V175" s="850"/>
      <c r="W175" s="850"/>
      <c r="X175" s="850"/>
      <c r="Y175" s="850"/>
      <c r="Z175" s="850"/>
      <c r="AA175" s="850"/>
      <c r="AB175" s="850"/>
      <c r="AC175" s="850"/>
      <c r="AD175" s="850"/>
      <c r="AE175" s="850"/>
      <c r="AF175" s="851"/>
      <c r="AG175" s="852">
        <v>42614</v>
      </c>
      <c r="AH175" s="848"/>
      <c r="AI175" s="848"/>
      <c r="AJ175" s="848"/>
      <c r="AK175" s="848"/>
      <c r="AL175" s="848"/>
      <c r="AM175" s="848"/>
      <c r="AN175" s="848"/>
      <c r="AO175" s="848"/>
      <c r="AP175" s="848"/>
      <c r="AQ175" s="852">
        <v>42644</v>
      </c>
      <c r="AR175" s="848"/>
      <c r="AS175" s="848"/>
      <c r="AT175" s="848"/>
      <c r="AU175" s="848"/>
      <c r="AV175" s="848"/>
      <c r="AW175" s="848"/>
      <c r="AX175" s="848"/>
      <c r="AY175" s="848"/>
      <c r="AZ175" s="848"/>
      <c r="BA175" s="848"/>
      <c r="BB175" s="848"/>
      <c r="BC175" s="848"/>
      <c r="BD175" s="848"/>
      <c r="BE175" s="848"/>
      <c r="BF175" s="848"/>
      <c r="BG175" s="848"/>
      <c r="BH175" s="848"/>
      <c r="BI175" s="848"/>
      <c r="BJ175" s="848"/>
      <c r="BK175" s="848"/>
      <c r="BL175" s="848"/>
      <c r="BM175" s="848"/>
      <c r="BN175" s="848"/>
      <c r="BO175" s="848"/>
      <c r="BP175" s="848"/>
      <c r="BQ175" s="848"/>
      <c r="BR175" s="848"/>
      <c r="BS175" s="848"/>
      <c r="BT175" s="848"/>
      <c r="BU175" s="848"/>
      <c r="BV175" s="848"/>
      <c r="BW175" s="848"/>
      <c r="BX175" s="848"/>
      <c r="BY175" s="848"/>
      <c r="BZ175" s="848"/>
      <c r="CA175" s="848"/>
      <c r="CB175" s="848"/>
      <c r="CC175" s="848"/>
      <c r="CD175" s="848"/>
      <c r="CE175" s="848"/>
      <c r="CF175" s="848"/>
      <c r="CG175" s="848"/>
      <c r="CH175" s="848"/>
      <c r="CI175" s="848"/>
      <c r="CJ175" s="848"/>
      <c r="CK175" s="848"/>
      <c r="CL175" s="848"/>
      <c r="CM175" s="848"/>
      <c r="CN175" s="848"/>
      <c r="CO175" s="848"/>
      <c r="CP175" s="848"/>
      <c r="CQ175" s="848"/>
      <c r="CR175" s="848"/>
      <c r="CS175" s="848"/>
      <c r="CT175" s="848"/>
      <c r="CU175" s="848"/>
      <c r="CV175" s="848"/>
      <c r="CW175" s="848"/>
      <c r="CX175" s="848"/>
      <c r="CY175" s="848"/>
      <c r="CZ175" s="848"/>
      <c r="DA175" s="848"/>
      <c r="DB175" s="848"/>
      <c r="DC175" s="848"/>
      <c r="DD175" s="848"/>
    </row>
    <row r="176" spans="1:108" ht="21.75" customHeight="1">
      <c r="A176" s="848" t="s">
        <v>104</v>
      </c>
      <c r="B176" s="848"/>
      <c r="C176" s="848"/>
      <c r="D176" s="848"/>
      <c r="E176" s="848"/>
      <c r="F176" s="856" t="s">
        <v>722</v>
      </c>
      <c r="G176" s="857"/>
      <c r="H176" s="857"/>
      <c r="I176" s="857"/>
      <c r="J176" s="857"/>
      <c r="K176" s="857"/>
      <c r="L176" s="857"/>
      <c r="M176" s="857"/>
      <c r="N176" s="857"/>
      <c r="O176" s="857"/>
      <c r="P176" s="857"/>
      <c r="Q176" s="857"/>
      <c r="R176" s="857"/>
      <c r="S176" s="857"/>
      <c r="T176" s="857"/>
      <c r="U176" s="857"/>
      <c r="V176" s="857"/>
      <c r="W176" s="857"/>
      <c r="X176" s="857"/>
      <c r="Y176" s="857"/>
      <c r="Z176" s="857"/>
      <c r="AA176" s="857"/>
      <c r="AB176" s="857"/>
      <c r="AC176" s="857"/>
      <c r="AD176" s="857"/>
      <c r="AE176" s="857"/>
      <c r="AF176" s="858"/>
      <c r="AG176" s="852">
        <v>42644</v>
      </c>
      <c r="AH176" s="848"/>
      <c r="AI176" s="848"/>
      <c r="AJ176" s="848"/>
      <c r="AK176" s="848"/>
      <c r="AL176" s="848"/>
      <c r="AM176" s="848"/>
      <c r="AN176" s="848"/>
      <c r="AO176" s="848"/>
      <c r="AP176" s="848"/>
      <c r="AQ176" s="852">
        <v>42653</v>
      </c>
      <c r="AR176" s="848"/>
      <c r="AS176" s="848"/>
      <c r="AT176" s="848"/>
      <c r="AU176" s="848"/>
      <c r="AV176" s="848"/>
      <c r="AW176" s="848"/>
      <c r="AX176" s="848"/>
      <c r="AY176" s="848"/>
      <c r="AZ176" s="848"/>
      <c r="BA176" s="848"/>
      <c r="BB176" s="848"/>
      <c r="BC176" s="848"/>
      <c r="BD176" s="848"/>
      <c r="BE176" s="848"/>
      <c r="BF176" s="848"/>
      <c r="BG176" s="848"/>
      <c r="BH176" s="848"/>
      <c r="BI176" s="848"/>
      <c r="BJ176" s="848"/>
      <c r="BK176" s="848"/>
      <c r="BL176" s="848"/>
      <c r="BM176" s="848"/>
      <c r="BN176" s="848"/>
      <c r="BO176" s="848"/>
      <c r="BP176" s="848"/>
      <c r="BQ176" s="848"/>
      <c r="BR176" s="848"/>
      <c r="BS176" s="848"/>
      <c r="BT176" s="848"/>
      <c r="BU176" s="848"/>
      <c r="BV176" s="848"/>
      <c r="BW176" s="848"/>
      <c r="BX176" s="848"/>
      <c r="BY176" s="848"/>
      <c r="BZ176" s="848"/>
      <c r="CA176" s="848"/>
      <c r="CB176" s="848"/>
      <c r="CC176" s="848"/>
      <c r="CD176" s="848"/>
      <c r="CE176" s="848"/>
      <c r="CF176" s="848"/>
      <c r="CG176" s="848"/>
      <c r="CH176" s="848"/>
      <c r="CI176" s="848"/>
      <c r="CJ176" s="848"/>
      <c r="CK176" s="848"/>
      <c r="CL176" s="848"/>
      <c r="CM176" s="848"/>
      <c r="CN176" s="848"/>
      <c r="CO176" s="848"/>
      <c r="CP176" s="848"/>
      <c r="CQ176" s="848"/>
      <c r="CR176" s="848"/>
      <c r="CS176" s="848"/>
      <c r="CT176" s="848"/>
      <c r="CU176" s="848"/>
      <c r="CV176" s="848"/>
      <c r="CW176" s="848"/>
      <c r="CX176" s="848"/>
      <c r="CY176" s="848"/>
      <c r="CZ176" s="848"/>
      <c r="DA176" s="848"/>
      <c r="DB176" s="848"/>
      <c r="DC176" s="848"/>
      <c r="DD176" s="848"/>
    </row>
    <row r="177" spans="1:108" ht="32.25" customHeight="1">
      <c r="A177" s="848">
        <v>2</v>
      </c>
      <c r="B177" s="848"/>
      <c r="C177" s="848"/>
      <c r="D177" s="848"/>
      <c r="E177" s="848"/>
      <c r="F177" s="853" t="s">
        <v>723</v>
      </c>
      <c r="G177" s="854"/>
      <c r="H177" s="854"/>
      <c r="I177" s="854"/>
      <c r="J177" s="854"/>
      <c r="K177" s="854"/>
      <c r="L177" s="854"/>
      <c r="M177" s="854"/>
      <c r="N177" s="854"/>
      <c r="O177" s="854"/>
      <c r="P177" s="854"/>
      <c r="Q177" s="854"/>
      <c r="R177" s="854"/>
      <c r="S177" s="854"/>
      <c r="T177" s="854"/>
      <c r="U177" s="854"/>
      <c r="V177" s="854"/>
      <c r="W177" s="854"/>
      <c r="X177" s="854"/>
      <c r="Y177" s="854"/>
      <c r="Z177" s="854"/>
      <c r="AA177" s="854"/>
      <c r="AB177" s="854"/>
      <c r="AC177" s="854"/>
      <c r="AD177" s="854"/>
      <c r="AE177" s="854"/>
      <c r="AF177" s="854"/>
      <c r="AG177" s="854"/>
      <c r="AH177" s="854"/>
      <c r="AI177" s="854"/>
      <c r="AJ177" s="854"/>
      <c r="AK177" s="854"/>
      <c r="AL177" s="854"/>
      <c r="AM177" s="854"/>
      <c r="AN177" s="854"/>
      <c r="AO177" s="854"/>
      <c r="AP177" s="854"/>
      <c r="AQ177" s="854"/>
      <c r="AR177" s="854"/>
      <c r="AS177" s="854"/>
      <c r="AT177" s="854"/>
      <c r="AU177" s="854"/>
      <c r="AV177" s="854"/>
      <c r="AW177" s="854"/>
      <c r="AX177" s="854"/>
      <c r="AY177" s="854"/>
      <c r="AZ177" s="854"/>
      <c r="BA177" s="854"/>
      <c r="BB177" s="854"/>
      <c r="BC177" s="854"/>
      <c r="BD177" s="854"/>
      <c r="BE177" s="854"/>
      <c r="BF177" s="854"/>
      <c r="BG177" s="854"/>
      <c r="BH177" s="854"/>
      <c r="BI177" s="854"/>
      <c r="BJ177" s="854"/>
      <c r="BK177" s="854"/>
      <c r="BL177" s="854"/>
      <c r="BM177" s="854"/>
      <c r="BN177" s="854"/>
      <c r="BO177" s="854"/>
      <c r="BP177" s="854"/>
      <c r="BQ177" s="854"/>
      <c r="BR177" s="854"/>
      <c r="BS177" s="854"/>
      <c r="BT177" s="854"/>
      <c r="BU177" s="854"/>
      <c r="BV177" s="854"/>
      <c r="BW177" s="854"/>
      <c r="BX177" s="854"/>
      <c r="BY177" s="854"/>
      <c r="BZ177" s="854"/>
      <c r="CA177" s="854"/>
      <c r="CB177" s="854"/>
      <c r="CC177" s="854"/>
      <c r="CD177" s="854"/>
      <c r="CE177" s="854"/>
      <c r="CF177" s="854"/>
      <c r="CG177" s="854"/>
      <c r="CH177" s="854"/>
      <c r="CI177" s="854"/>
      <c r="CJ177" s="854"/>
      <c r="CK177" s="854"/>
      <c r="CL177" s="854"/>
      <c r="CM177" s="854"/>
      <c r="CN177" s="854"/>
      <c r="CO177" s="854"/>
      <c r="CP177" s="854"/>
      <c r="CQ177" s="854"/>
      <c r="CR177" s="854"/>
      <c r="CS177" s="854"/>
      <c r="CT177" s="854"/>
      <c r="CU177" s="854"/>
      <c r="CV177" s="854"/>
      <c r="CW177" s="854"/>
      <c r="CX177" s="854"/>
      <c r="CY177" s="854"/>
      <c r="CZ177" s="854"/>
      <c r="DA177" s="854"/>
      <c r="DB177" s="854"/>
      <c r="DC177" s="854"/>
      <c r="DD177" s="855"/>
    </row>
    <row r="178" spans="1:108" ht="21.75" customHeight="1">
      <c r="A178" s="848" t="s">
        <v>108</v>
      </c>
      <c r="B178" s="848"/>
      <c r="C178" s="848"/>
      <c r="D178" s="848"/>
      <c r="E178" s="848"/>
      <c r="F178" s="856" t="s">
        <v>283</v>
      </c>
      <c r="G178" s="857"/>
      <c r="H178" s="857"/>
      <c r="I178" s="857"/>
      <c r="J178" s="857"/>
      <c r="K178" s="857"/>
      <c r="L178" s="857"/>
      <c r="M178" s="857"/>
      <c r="N178" s="857"/>
      <c r="O178" s="857"/>
      <c r="P178" s="857"/>
      <c r="Q178" s="857"/>
      <c r="R178" s="857"/>
      <c r="S178" s="857"/>
      <c r="T178" s="857"/>
      <c r="U178" s="857"/>
      <c r="V178" s="857"/>
      <c r="W178" s="857"/>
      <c r="X178" s="857"/>
      <c r="Y178" s="857"/>
      <c r="Z178" s="857"/>
      <c r="AA178" s="857"/>
      <c r="AB178" s="857"/>
      <c r="AC178" s="857"/>
      <c r="AD178" s="857"/>
      <c r="AE178" s="857"/>
      <c r="AF178" s="858"/>
      <c r="AG178" s="852">
        <v>42745</v>
      </c>
      <c r="AH178" s="848"/>
      <c r="AI178" s="848"/>
      <c r="AJ178" s="848"/>
      <c r="AK178" s="848"/>
      <c r="AL178" s="848"/>
      <c r="AM178" s="848"/>
      <c r="AN178" s="848"/>
      <c r="AO178" s="848"/>
      <c r="AP178" s="848"/>
      <c r="AQ178" s="852">
        <v>42794</v>
      </c>
      <c r="AR178" s="848"/>
      <c r="AS178" s="848"/>
      <c r="AT178" s="848"/>
      <c r="AU178" s="848"/>
      <c r="AV178" s="848"/>
      <c r="AW178" s="848"/>
      <c r="AX178" s="848"/>
      <c r="AY178" s="848"/>
      <c r="AZ178" s="848"/>
      <c r="BA178" s="848"/>
      <c r="BB178" s="848"/>
      <c r="BC178" s="848"/>
      <c r="BD178" s="848"/>
      <c r="BE178" s="848"/>
      <c r="BF178" s="848"/>
      <c r="BG178" s="848"/>
      <c r="BH178" s="848"/>
      <c r="BI178" s="848"/>
      <c r="BJ178" s="848"/>
      <c r="BK178" s="848"/>
      <c r="BL178" s="848"/>
      <c r="BM178" s="848"/>
      <c r="BN178" s="848"/>
      <c r="BO178" s="848"/>
      <c r="BP178" s="848"/>
      <c r="BQ178" s="848"/>
      <c r="BR178" s="848"/>
      <c r="BS178" s="848"/>
      <c r="BT178" s="848"/>
      <c r="BU178" s="848"/>
      <c r="BV178" s="848"/>
      <c r="BW178" s="848"/>
      <c r="BX178" s="848"/>
      <c r="BY178" s="848"/>
      <c r="BZ178" s="848"/>
      <c r="CA178" s="848"/>
      <c r="CB178" s="848"/>
      <c r="CC178" s="848"/>
      <c r="CD178" s="848"/>
      <c r="CE178" s="848"/>
      <c r="CF178" s="848"/>
      <c r="CG178" s="848"/>
      <c r="CH178" s="848"/>
      <c r="CI178" s="848"/>
      <c r="CJ178" s="848"/>
      <c r="CK178" s="848"/>
      <c r="CL178" s="848"/>
      <c r="CM178" s="848"/>
      <c r="CN178" s="848"/>
      <c r="CO178" s="848"/>
      <c r="CP178" s="848"/>
      <c r="CQ178" s="848"/>
      <c r="CR178" s="848"/>
      <c r="CS178" s="848"/>
      <c r="CT178" s="848"/>
      <c r="CU178" s="848"/>
      <c r="CV178" s="848"/>
      <c r="CW178" s="848"/>
      <c r="CX178" s="848"/>
      <c r="CY178" s="848"/>
      <c r="CZ178" s="848"/>
      <c r="DA178" s="848"/>
      <c r="DB178" s="848"/>
      <c r="DC178" s="848"/>
      <c r="DD178" s="848"/>
    </row>
    <row r="179" spans="1:108" ht="21.75" customHeight="1">
      <c r="A179" s="848" t="s">
        <v>109</v>
      </c>
      <c r="B179" s="848"/>
      <c r="C179" s="848"/>
      <c r="D179" s="848"/>
      <c r="E179" s="848"/>
      <c r="F179" s="849" t="s">
        <v>724</v>
      </c>
      <c r="G179" s="850"/>
      <c r="H179" s="850"/>
      <c r="I179" s="850"/>
      <c r="J179" s="850"/>
      <c r="K179" s="850"/>
      <c r="L179" s="850"/>
      <c r="M179" s="850"/>
      <c r="N179" s="850"/>
      <c r="O179" s="850"/>
      <c r="P179" s="850"/>
      <c r="Q179" s="850"/>
      <c r="R179" s="850"/>
      <c r="S179" s="850"/>
      <c r="T179" s="850"/>
      <c r="U179" s="850"/>
      <c r="V179" s="850"/>
      <c r="W179" s="850"/>
      <c r="X179" s="850"/>
      <c r="Y179" s="850"/>
      <c r="Z179" s="850"/>
      <c r="AA179" s="850"/>
      <c r="AB179" s="850"/>
      <c r="AC179" s="850"/>
      <c r="AD179" s="850"/>
      <c r="AE179" s="850"/>
      <c r="AF179" s="851"/>
      <c r="AG179" s="852">
        <v>42491</v>
      </c>
      <c r="AH179" s="848"/>
      <c r="AI179" s="848"/>
      <c r="AJ179" s="848"/>
      <c r="AK179" s="848"/>
      <c r="AL179" s="848"/>
      <c r="AM179" s="848"/>
      <c r="AN179" s="848"/>
      <c r="AO179" s="848"/>
      <c r="AP179" s="848"/>
      <c r="AQ179" s="852">
        <v>42675</v>
      </c>
      <c r="AR179" s="848"/>
      <c r="AS179" s="848"/>
      <c r="AT179" s="848"/>
      <c r="AU179" s="848"/>
      <c r="AV179" s="848"/>
      <c r="AW179" s="848"/>
      <c r="AX179" s="848"/>
      <c r="AY179" s="848"/>
      <c r="AZ179" s="848"/>
      <c r="BA179" s="848"/>
      <c r="BB179" s="848"/>
      <c r="BC179" s="848"/>
      <c r="BD179" s="848"/>
      <c r="BE179" s="848"/>
      <c r="BF179" s="848"/>
      <c r="BG179" s="848"/>
      <c r="BH179" s="848"/>
      <c r="BI179" s="848"/>
      <c r="BJ179" s="848"/>
      <c r="BK179" s="848"/>
      <c r="BL179" s="848"/>
      <c r="BM179" s="848"/>
      <c r="BN179" s="848"/>
      <c r="BO179" s="848"/>
      <c r="BP179" s="848"/>
      <c r="BQ179" s="848"/>
      <c r="BR179" s="848"/>
      <c r="BS179" s="848"/>
      <c r="BT179" s="848"/>
      <c r="BU179" s="848"/>
      <c r="BV179" s="848"/>
      <c r="BW179" s="848"/>
      <c r="BX179" s="848"/>
      <c r="BY179" s="848"/>
      <c r="BZ179" s="848"/>
      <c r="CA179" s="848"/>
      <c r="CB179" s="848"/>
      <c r="CC179" s="848"/>
      <c r="CD179" s="848"/>
      <c r="CE179" s="848"/>
      <c r="CF179" s="848"/>
      <c r="CG179" s="848"/>
      <c r="CH179" s="848"/>
      <c r="CI179" s="848"/>
      <c r="CJ179" s="848"/>
      <c r="CK179" s="848"/>
      <c r="CL179" s="848"/>
      <c r="CM179" s="848"/>
      <c r="CN179" s="848"/>
      <c r="CO179" s="848"/>
      <c r="CP179" s="848"/>
      <c r="CQ179" s="848"/>
      <c r="CR179" s="848"/>
      <c r="CS179" s="848"/>
      <c r="CT179" s="848"/>
      <c r="CU179" s="848"/>
      <c r="CV179" s="848"/>
      <c r="CW179" s="848"/>
      <c r="CX179" s="848"/>
      <c r="CY179" s="848"/>
      <c r="CZ179" s="848"/>
      <c r="DA179" s="848"/>
      <c r="DB179" s="848"/>
      <c r="DC179" s="848"/>
      <c r="DD179" s="848"/>
    </row>
    <row r="180" spans="1:108" ht="21.75" customHeight="1">
      <c r="A180" s="848">
        <v>3</v>
      </c>
      <c r="B180" s="848"/>
      <c r="C180" s="848"/>
      <c r="D180" s="848"/>
      <c r="E180" s="848"/>
      <c r="F180" s="853" t="s">
        <v>726</v>
      </c>
      <c r="G180" s="854"/>
      <c r="H180" s="854"/>
      <c r="I180" s="854"/>
      <c r="J180" s="854"/>
      <c r="K180" s="854"/>
      <c r="L180" s="854"/>
      <c r="M180" s="854"/>
      <c r="N180" s="854"/>
      <c r="O180" s="854"/>
      <c r="P180" s="854"/>
      <c r="Q180" s="854"/>
      <c r="R180" s="854"/>
      <c r="S180" s="854"/>
      <c r="T180" s="854"/>
      <c r="U180" s="854"/>
      <c r="V180" s="854"/>
      <c r="W180" s="854"/>
      <c r="X180" s="854"/>
      <c r="Y180" s="854"/>
      <c r="Z180" s="854"/>
      <c r="AA180" s="854"/>
      <c r="AB180" s="854"/>
      <c r="AC180" s="854"/>
      <c r="AD180" s="854"/>
      <c r="AE180" s="854"/>
      <c r="AF180" s="854"/>
      <c r="AG180" s="854"/>
      <c r="AH180" s="854"/>
      <c r="AI180" s="854"/>
      <c r="AJ180" s="854"/>
      <c r="AK180" s="854"/>
      <c r="AL180" s="854"/>
      <c r="AM180" s="854"/>
      <c r="AN180" s="854"/>
      <c r="AO180" s="854"/>
      <c r="AP180" s="854"/>
      <c r="AQ180" s="854"/>
      <c r="AR180" s="854"/>
      <c r="AS180" s="854"/>
      <c r="AT180" s="854"/>
      <c r="AU180" s="854"/>
      <c r="AV180" s="854"/>
      <c r="AW180" s="854"/>
      <c r="AX180" s="854"/>
      <c r="AY180" s="854"/>
      <c r="AZ180" s="854"/>
      <c r="BA180" s="854"/>
      <c r="BB180" s="854"/>
      <c r="BC180" s="854"/>
      <c r="BD180" s="854"/>
      <c r="BE180" s="854"/>
      <c r="BF180" s="854"/>
      <c r="BG180" s="854"/>
      <c r="BH180" s="854"/>
      <c r="BI180" s="854"/>
      <c r="BJ180" s="854"/>
      <c r="BK180" s="854"/>
      <c r="BL180" s="854"/>
      <c r="BM180" s="854"/>
      <c r="BN180" s="854"/>
      <c r="BO180" s="854"/>
      <c r="BP180" s="854"/>
      <c r="BQ180" s="854"/>
      <c r="BR180" s="854"/>
      <c r="BS180" s="854"/>
      <c r="BT180" s="854"/>
      <c r="BU180" s="854"/>
      <c r="BV180" s="854"/>
      <c r="BW180" s="854"/>
      <c r="BX180" s="854"/>
      <c r="BY180" s="854"/>
      <c r="BZ180" s="854"/>
      <c r="CA180" s="854"/>
      <c r="CB180" s="854"/>
      <c r="CC180" s="854"/>
      <c r="CD180" s="854"/>
      <c r="CE180" s="854"/>
      <c r="CF180" s="854"/>
      <c r="CG180" s="854"/>
      <c r="CH180" s="854"/>
      <c r="CI180" s="854"/>
      <c r="CJ180" s="854"/>
      <c r="CK180" s="854"/>
      <c r="CL180" s="854"/>
      <c r="CM180" s="854"/>
      <c r="CN180" s="854"/>
      <c r="CO180" s="854"/>
      <c r="CP180" s="854"/>
      <c r="CQ180" s="854"/>
      <c r="CR180" s="854"/>
      <c r="CS180" s="854"/>
      <c r="CT180" s="854"/>
      <c r="CU180" s="854"/>
      <c r="CV180" s="854"/>
      <c r="CW180" s="854"/>
      <c r="CX180" s="854"/>
      <c r="CY180" s="854"/>
      <c r="CZ180" s="854"/>
      <c r="DA180" s="854"/>
      <c r="DB180" s="854"/>
      <c r="DC180" s="854"/>
      <c r="DD180" s="855"/>
    </row>
    <row r="181" spans="1:108" ht="21.75" customHeight="1">
      <c r="A181" s="848" t="s">
        <v>702</v>
      </c>
      <c r="B181" s="848"/>
      <c r="C181" s="848"/>
      <c r="D181" s="848"/>
      <c r="E181" s="848"/>
      <c r="F181" s="849" t="s">
        <v>727</v>
      </c>
      <c r="G181" s="850"/>
      <c r="H181" s="850"/>
      <c r="I181" s="850"/>
      <c r="J181" s="850"/>
      <c r="K181" s="850"/>
      <c r="L181" s="850"/>
      <c r="M181" s="850"/>
      <c r="N181" s="850"/>
      <c r="O181" s="850"/>
      <c r="P181" s="850"/>
      <c r="Q181" s="850"/>
      <c r="R181" s="850"/>
      <c r="S181" s="850"/>
      <c r="T181" s="850"/>
      <c r="U181" s="850"/>
      <c r="V181" s="850"/>
      <c r="W181" s="850"/>
      <c r="X181" s="850"/>
      <c r="Y181" s="850"/>
      <c r="Z181" s="850"/>
      <c r="AA181" s="850"/>
      <c r="AB181" s="850"/>
      <c r="AC181" s="850"/>
      <c r="AD181" s="850"/>
      <c r="AE181" s="850"/>
      <c r="AF181" s="851"/>
      <c r="AG181" s="852">
        <v>42826</v>
      </c>
      <c r="AH181" s="848"/>
      <c r="AI181" s="848"/>
      <c r="AJ181" s="848"/>
      <c r="AK181" s="848"/>
      <c r="AL181" s="848"/>
      <c r="AM181" s="848"/>
      <c r="AN181" s="848"/>
      <c r="AO181" s="848"/>
      <c r="AP181" s="848"/>
      <c r="AQ181" s="852">
        <v>42840</v>
      </c>
      <c r="AR181" s="848"/>
      <c r="AS181" s="848"/>
      <c r="AT181" s="848"/>
      <c r="AU181" s="848"/>
      <c r="AV181" s="848"/>
      <c r="AW181" s="848"/>
      <c r="AX181" s="848"/>
      <c r="AY181" s="848"/>
      <c r="AZ181" s="848"/>
      <c r="BA181" s="848"/>
      <c r="BB181" s="848"/>
      <c r="BC181" s="848"/>
      <c r="BD181" s="848"/>
      <c r="BE181" s="848"/>
      <c r="BF181" s="848"/>
      <c r="BG181" s="848"/>
      <c r="BH181" s="848"/>
      <c r="BI181" s="848"/>
      <c r="BJ181" s="848"/>
      <c r="BK181" s="848"/>
      <c r="BL181" s="848"/>
      <c r="BM181" s="848"/>
      <c r="BN181" s="848"/>
      <c r="BO181" s="848"/>
      <c r="BP181" s="848"/>
      <c r="BQ181" s="848"/>
      <c r="BR181" s="848"/>
      <c r="BS181" s="848"/>
      <c r="BT181" s="848"/>
      <c r="BU181" s="848"/>
      <c r="BV181" s="848"/>
      <c r="BW181" s="848"/>
      <c r="BX181" s="848"/>
      <c r="BY181" s="848"/>
      <c r="BZ181" s="848"/>
      <c r="CA181" s="848"/>
      <c r="CB181" s="848"/>
      <c r="CC181" s="848"/>
      <c r="CD181" s="848"/>
      <c r="CE181" s="848"/>
      <c r="CF181" s="848"/>
      <c r="CG181" s="848"/>
      <c r="CH181" s="848"/>
      <c r="CI181" s="848"/>
      <c r="CJ181" s="848"/>
      <c r="CK181" s="848"/>
      <c r="CL181" s="848"/>
      <c r="CM181" s="848"/>
      <c r="CN181" s="848"/>
      <c r="CO181" s="848"/>
      <c r="CP181" s="848"/>
      <c r="CQ181" s="848"/>
      <c r="CR181" s="848"/>
      <c r="CS181" s="848"/>
      <c r="CT181" s="848"/>
      <c r="CU181" s="848"/>
      <c r="CV181" s="848"/>
      <c r="CW181" s="848"/>
      <c r="CX181" s="848"/>
      <c r="CY181" s="848"/>
      <c r="CZ181" s="848"/>
      <c r="DA181" s="848"/>
      <c r="DB181" s="848"/>
      <c r="DC181" s="848"/>
      <c r="DD181" s="848"/>
    </row>
    <row r="182" spans="1:108" ht="21.75" customHeight="1">
      <c r="A182" s="848" t="s">
        <v>703</v>
      </c>
      <c r="B182" s="848"/>
      <c r="C182" s="848"/>
      <c r="D182" s="848"/>
      <c r="E182" s="848"/>
      <c r="F182" s="856" t="s">
        <v>266</v>
      </c>
      <c r="G182" s="857"/>
      <c r="H182" s="857"/>
      <c r="I182" s="857"/>
      <c r="J182" s="857"/>
      <c r="K182" s="857"/>
      <c r="L182" s="857"/>
      <c r="M182" s="857"/>
      <c r="N182" s="857"/>
      <c r="O182" s="857"/>
      <c r="P182" s="857"/>
      <c r="Q182" s="857"/>
      <c r="R182" s="857"/>
      <c r="S182" s="857"/>
      <c r="T182" s="857"/>
      <c r="U182" s="857"/>
      <c r="V182" s="857"/>
      <c r="W182" s="857"/>
      <c r="X182" s="857"/>
      <c r="Y182" s="857"/>
      <c r="Z182" s="857"/>
      <c r="AA182" s="857"/>
      <c r="AB182" s="857"/>
      <c r="AC182" s="857"/>
      <c r="AD182" s="857"/>
      <c r="AE182" s="857"/>
      <c r="AF182" s="858"/>
      <c r="AG182" s="852">
        <v>42795</v>
      </c>
      <c r="AH182" s="848"/>
      <c r="AI182" s="848"/>
      <c r="AJ182" s="848"/>
      <c r="AK182" s="848"/>
      <c r="AL182" s="848"/>
      <c r="AM182" s="848"/>
      <c r="AN182" s="848"/>
      <c r="AO182" s="848"/>
      <c r="AP182" s="848"/>
      <c r="AQ182" s="852">
        <v>42855</v>
      </c>
      <c r="AR182" s="848"/>
      <c r="AS182" s="848"/>
      <c r="AT182" s="848"/>
      <c r="AU182" s="848"/>
      <c r="AV182" s="848"/>
      <c r="AW182" s="848"/>
      <c r="AX182" s="848"/>
      <c r="AY182" s="848"/>
      <c r="AZ182" s="848"/>
      <c r="BA182" s="848"/>
      <c r="BB182" s="848"/>
      <c r="BC182" s="848"/>
      <c r="BD182" s="848"/>
      <c r="BE182" s="848"/>
      <c r="BF182" s="848"/>
      <c r="BG182" s="848"/>
      <c r="BH182" s="848"/>
      <c r="BI182" s="848"/>
      <c r="BJ182" s="848"/>
      <c r="BK182" s="848"/>
      <c r="BL182" s="848"/>
      <c r="BM182" s="848"/>
      <c r="BN182" s="848"/>
      <c r="BO182" s="848"/>
      <c r="BP182" s="848"/>
      <c r="BQ182" s="848"/>
      <c r="BR182" s="848"/>
      <c r="BS182" s="848"/>
      <c r="BT182" s="848"/>
      <c r="BU182" s="848"/>
      <c r="BV182" s="848"/>
      <c r="BW182" s="848"/>
      <c r="BX182" s="848"/>
      <c r="BY182" s="848"/>
      <c r="BZ182" s="848"/>
      <c r="CA182" s="848"/>
      <c r="CB182" s="848"/>
      <c r="CC182" s="848"/>
      <c r="CD182" s="848"/>
      <c r="CE182" s="848"/>
      <c r="CF182" s="848"/>
      <c r="CG182" s="848"/>
      <c r="CH182" s="848"/>
      <c r="CI182" s="848"/>
      <c r="CJ182" s="848"/>
      <c r="CK182" s="848"/>
      <c r="CL182" s="848"/>
      <c r="CM182" s="848"/>
      <c r="CN182" s="848"/>
      <c r="CO182" s="848"/>
      <c r="CP182" s="848"/>
      <c r="CQ182" s="848"/>
      <c r="CR182" s="848"/>
      <c r="CS182" s="848"/>
      <c r="CT182" s="848"/>
      <c r="CU182" s="848"/>
      <c r="CV182" s="848"/>
      <c r="CW182" s="848"/>
      <c r="CX182" s="848"/>
      <c r="CY182" s="848"/>
      <c r="CZ182" s="848"/>
      <c r="DA182" s="848"/>
      <c r="DB182" s="848"/>
      <c r="DC182" s="848"/>
      <c r="DD182" s="848"/>
    </row>
    <row r="183" spans="1:108" ht="21.75" customHeight="1">
      <c r="A183" s="848" t="s">
        <v>704</v>
      </c>
      <c r="B183" s="848"/>
      <c r="C183" s="848"/>
      <c r="D183" s="848"/>
      <c r="E183" s="848"/>
      <c r="F183" s="856" t="s">
        <v>267</v>
      </c>
      <c r="G183" s="857"/>
      <c r="H183" s="857"/>
      <c r="I183" s="857"/>
      <c r="J183" s="857"/>
      <c r="K183" s="857"/>
      <c r="L183" s="857"/>
      <c r="M183" s="857"/>
      <c r="N183" s="857"/>
      <c r="O183" s="857"/>
      <c r="P183" s="857"/>
      <c r="Q183" s="857"/>
      <c r="R183" s="857"/>
      <c r="S183" s="857"/>
      <c r="T183" s="857"/>
      <c r="U183" s="857"/>
      <c r="V183" s="857"/>
      <c r="W183" s="857"/>
      <c r="X183" s="857"/>
      <c r="Y183" s="857"/>
      <c r="Z183" s="857"/>
      <c r="AA183" s="857"/>
      <c r="AB183" s="857"/>
      <c r="AC183" s="857"/>
      <c r="AD183" s="857"/>
      <c r="AE183" s="857"/>
      <c r="AF183" s="858"/>
      <c r="AG183" s="852">
        <v>42856</v>
      </c>
      <c r="AH183" s="848"/>
      <c r="AI183" s="848"/>
      <c r="AJ183" s="848"/>
      <c r="AK183" s="848"/>
      <c r="AL183" s="848"/>
      <c r="AM183" s="848"/>
      <c r="AN183" s="848"/>
      <c r="AO183" s="848"/>
      <c r="AP183" s="848"/>
      <c r="AQ183" s="852">
        <v>43009</v>
      </c>
      <c r="AR183" s="848"/>
      <c r="AS183" s="848"/>
      <c r="AT183" s="848"/>
      <c r="AU183" s="848"/>
      <c r="AV183" s="848"/>
      <c r="AW183" s="848"/>
      <c r="AX183" s="848"/>
      <c r="AY183" s="848"/>
      <c r="AZ183" s="848"/>
      <c r="BA183" s="848"/>
      <c r="BB183" s="848"/>
      <c r="BC183" s="848"/>
      <c r="BD183" s="848"/>
      <c r="BE183" s="848"/>
      <c r="BF183" s="848"/>
      <c r="BG183" s="848"/>
      <c r="BH183" s="848"/>
      <c r="BI183" s="848"/>
      <c r="BJ183" s="848"/>
      <c r="BK183" s="848"/>
      <c r="BL183" s="848"/>
      <c r="BM183" s="848"/>
      <c r="BN183" s="848"/>
      <c r="BO183" s="848"/>
      <c r="BP183" s="848"/>
      <c r="BQ183" s="848"/>
      <c r="BR183" s="848"/>
      <c r="BS183" s="848"/>
      <c r="BT183" s="848"/>
      <c r="BU183" s="848"/>
      <c r="BV183" s="848"/>
      <c r="BW183" s="848"/>
      <c r="BX183" s="848"/>
      <c r="BY183" s="848"/>
      <c r="BZ183" s="848"/>
      <c r="CA183" s="848"/>
      <c r="CB183" s="848"/>
      <c r="CC183" s="848"/>
      <c r="CD183" s="848"/>
      <c r="CE183" s="848"/>
      <c r="CF183" s="848"/>
      <c r="CG183" s="848"/>
      <c r="CH183" s="848"/>
      <c r="CI183" s="848"/>
      <c r="CJ183" s="848"/>
      <c r="CK183" s="848"/>
      <c r="CL183" s="848"/>
      <c r="CM183" s="848"/>
      <c r="CN183" s="848"/>
      <c r="CO183" s="848"/>
      <c r="CP183" s="848"/>
      <c r="CQ183" s="848"/>
      <c r="CR183" s="848"/>
      <c r="CS183" s="848"/>
      <c r="CT183" s="848"/>
      <c r="CU183" s="848"/>
      <c r="CV183" s="848"/>
      <c r="CW183" s="848"/>
      <c r="CX183" s="848"/>
      <c r="CY183" s="848"/>
      <c r="CZ183" s="848"/>
      <c r="DA183" s="848"/>
      <c r="DB183" s="848"/>
      <c r="DC183" s="848"/>
      <c r="DD183" s="848"/>
    </row>
    <row r="184" spans="1:108" ht="21.75" customHeight="1">
      <c r="A184" s="848" t="s">
        <v>705</v>
      </c>
      <c r="B184" s="848"/>
      <c r="C184" s="848"/>
      <c r="D184" s="848"/>
      <c r="E184" s="848"/>
      <c r="F184" s="856" t="s">
        <v>728</v>
      </c>
      <c r="G184" s="857"/>
      <c r="H184" s="857"/>
      <c r="I184" s="857"/>
      <c r="J184" s="857"/>
      <c r="K184" s="857"/>
      <c r="L184" s="857"/>
      <c r="M184" s="857"/>
      <c r="N184" s="857"/>
      <c r="O184" s="857"/>
      <c r="P184" s="857"/>
      <c r="Q184" s="857"/>
      <c r="R184" s="857"/>
      <c r="S184" s="857"/>
      <c r="T184" s="857"/>
      <c r="U184" s="857"/>
      <c r="V184" s="857"/>
      <c r="W184" s="857"/>
      <c r="X184" s="857"/>
      <c r="Y184" s="857"/>
      <c r="Z184" s="857"/>
      <c r="AA184" s="857"/>
      <c r="AB184" s="857"/>
      <c r="AC184" s="857"/>
      <c r="AD184" s="857"/>
      <c r="AE184" s="857"/>
      <c r="AF184" s="858"/>
      <c r="AG184" s="852">
        <v>43010</v>
      </c>
      <c r="AH184" s="848"/>
      <c r="AI184" s="848"/>
      <c r="AJ184" s="848"/>
      <c r="AK184" s="848"/>
      <c r="AL184" s="848"/>
      <c r="AM184" s="848"/>
      <c r="AN184" s="848"/>
      <c r="AO184" s="848"/>
      <c r="AP184" s="848"/>
      <c r="AQ184" s="852">
        <v>43018</v>
      </c>
      <c r="AR184" s="848"/>
      <c r="AS184" s="848"/>
      <c r="AT184" s="848"/>
      <c r="AU184" s="848"/>
      <c r="AV184" s="848"/>
      <c r="AW184" s="848"/>
      <c r="AX184" s="848"/>
      <c r="AY184" s="848"/>
      <c r="AZ184" s="848"/>
      <c r="BA184" s="848"/>
      <c r="BB184" s="848"/>
      <c r="BC184" s="848"/>
      <c r="BD184" s="848"/>
      <c r="BE184" s="848"/>
      <c r="BF184" s="848"/>
      <c r="BG184" s="848"/>
      <c r="BH184" s="848"/>
      <c r="BI184" s="848"/>
      <c r="BJ184" s="848"/>
      <c r="BK184" s="848"/>
      <c r="BL184" s="848"/>
      <c r="BM184" s="848"/>
      <c r="BN184" s="848"/>
      <c r="BO184" s="848"/>
      <c r="BP184" s="848"/>
      <c r="BQ184" s="848"/>
      <c r="BR184" s="848"/>
      <c r="BS184" s="848"/>
      <c r="BT184" s="848"/>
      <c r="BU184" s="848"/>
      <c r="BV184" s="848"/>
      <c r="BW184" s="848"/>
      <c r="BX184" s="848"/>
      <c r="BY184" s="848"/>
      <c r="BZ184" s="848"/>
      <c r="CA184" s="848"/>
      <c r="CB184" s="848"/>
      <c r="CC184" s="848"/>
      <c r="CD184" s="848"/>
      <c r="CE184" s="848"/>
      <c r="CF184" s="848"/>
      <c r="CG184" s="848"/>
      <c r="CH184" s="848"/>
      <c r="CI184" s="848"/>
      <c r="CJ184" s="848"/>
      <c r="CK184" s="848"/>
      <c r="CL184" s="848"/>
      <c r="CM184" s="848"/>
      <c r="CN184" s="848"/>
      <c r="CO184" s="848"/>
      <c r="CP184" s="848"/>
      <c r="CQ184" s="848"/>
      <c r="CR184" s="848"/>
      <c r="CS184" s="848"/>
      <c r="CT184" s="848"/>
      <c r="CU184" s="848"/>
      <c r="CV184" s="848"/>
      <c r="CW184" s="848"/>
      <c r="CX184" s="848"/>
      <c r="CY184" s="848"/>
      <c r="CZ184" s="848"/>
      <c r="DA184" s="848"/>
      <c r="DB184" s="848"/>
      <c r="DC184" s="848"/>
      <c r="DD184" s="848"/>
    </row>
    <row r="185" spans="1:108" ht="21.75" customHeight="1">
      <c r="A185" s="848" t="s">
        <v>721</v>
      </c>
      <c r="B185" s="848"/>
      <c r="C185" s="848"/>
      <c r="D185" s="848"/>
      <c r="E185" s="848"/>
      <c r="F185" s="856" t="s">
        <v>0</v>
      </c>
      <c r="G185" s="857"/>
      <c r="H185" s="857"/>
      <c r="I185" s="857"/>
      <c r="J185" s="857"/>
      <c r="K185" s="857"/>
      <c r="L185" s="857"/>
      <c r="M185" s="857"/>
      <c r="N185" s="857"/>
      <c r="O185" s="857"/>
      <c r="P185" s="857"/>
      <c r="Q185" s="857"/>
      <c r="R185" s="857"/>
      <c r="S185" s="857"/>
      <c r="T185" s="857"/>
      <c r="U185" s="857"/>
      <c r="V185" s="857"/>
      <c r="W185" s="857"/>
      <c r="X185" s="857"/>
      <c r="Y185" s="857"/>
      <c r="Z185" s="857"/>
      <c r="AA185" s="857"/>
      <c r="AB185" s="857"/>
      <c r="AC185" s="857"/>
      <c r="AD185" s="857"/>
      <c r="AE185" s="857"/>
      <c r="AF185" s="858"/>
      <c r="AG185" s="852">
        <v>43019</v>
      </c>
      <c r="AH185" s="848"/>
      <c r="AI185" s="848"/>
      <c r="AJ185" s="848"/>
      <c r="AK185" s="848"/>
      <c r="AL185" s="848"/>
      <c r="AM185" s="848"/>
      <c r="AN185" s="848"/>
      <c r="AO185" s="848"/>
      <c r="AP185" s="848"/>
      <c r="AQ185" s="852">
        <v>43029</v>
      </c>
      <c r="AR185" s="848"/>
      <c r="AS185" s="848"/>
      <c r="AT185" s="848"/>
      <c r="AU185" s="848"/>
      <c r="AV185" s="848"/>
      <c r="AW185" s="848"/>
      <c r="AX185" s="848"/>
      <c r="AY185" s="848"/>
      <c r="AZ185" s="848"/>
      <c r="BA185" s="848"/>
      <c r="BB185" s="848"/>
      <c r="BC185" s="848"/>
      <c r="BD185" s="848"/>
      <c r="BE185" s="848"/>
      <c r="BF185" s="848"/>
      <c r="BG185" s="848"/>
      <c r="BH185" s="848"/>
      <c r="BI185" s="848"/>
      <c r="BJ185" s="848"/>
      <c r="BK185" s="848"/>
      <c r="BL185" s="848"/>
      <c r="BM185" s="848"/>
      <c r="BN185" s="848"/>
      <c r="BO185" s="848"/>
      <c r="BP185" s="848"/>
      <c r="BQ185" s="848"/>
      <c r="BR185" s="848"/>
      <c r="BS185" s="848"/>
      <c r="BT185" s="848"/>
      <c r="BU185" s="848"/>
      <c r="BV185" s="848"/>
      <c r="BW185" s="848"/>
      <c r="BX185" s="848"/>
      <c r="BY185" s="848"/>
      <c r="BZ185" s="848"/>
      <c r="CA185" s="848"/>
      <c r="CB185" s="848"/>
      <c r="CC185" s="848"/>
      <c r="CD185" s="848"/>
      <c r="CE185" s="848"/>
      <c r="CF185" s="848"/>
      <c r="CG185" s="848"/>
      <c r="CH185" s="848"/>
      <c r="CI185" s="848"/>
      <c r="CJ185" s="848"/>
      <c r="CK185" s="848"/>
      <c r="CL185" s="848"/>
      <c r="CM185" s="848"/>
      <c r="CN185" s="848"/>
      <c r="CO185" s="848"/>
      <c r="CP185" s="848"/>
      <c r="CQ185" s="848"/>
      <c r="CR185" s="848"/>
      <c r="CS185" s="848"/>
      <c r="CT185" s="848"/>
      <c r="CU185" s="848"/>
      <c r="CV185" s="848"/>
      <c r="CW185" s="848"/>
      <c r="CX185" s="848"/>
      <c r="CY185" s="848"/>
      <c r="CZ185" s="848"/>
      <c r="DA185" s="848"/>
      <c r="DB185" s="848"/>
      <c r="DC185" s="848"/>
      <c r="DD185" s="848"/>
    </row>
    <row r="186" spans="1:108" ht="21.75" customHeight="1">
      <c r="A186" s="848">
        <v>4</v>
      </c>
      <c r="B186" s="848"/>
      <c r="C186" s="848"/>
      <c r="D186" s="848"/>
      <c r="E186" s="848"/>
      <c r="F186" s="853" t="s">
        <v>1</v>
      </c>
      <c r="G186" s="854"/>
      <c r="H186" s="854"/>
      <c r="I186" s="854"/>
      <c r="J186" s="854"/>
      <c r="K186" s="854"/>
      <c r="L186" s="854"/>
      <c r="M186" s="854"/>
      <c r="N186" s="854"/>
      <c r="O186" s="854"/>
      <c r="P186" s="854"/>
      <c r="Q186" s="854"/>
      <c r="R186" s="854"/>
      <c r="S186" s="854"/>
      <c r="T186" s="854"/>
      <c r="U186" s="854"/>
      <c r="V186" s="854"/>
      <c r="W186" s="854"/>
      <c r="X186" s="854"/>
      <c r="Y186" s="854"/>
      <c r="Z186" s="854"/>
      <c r="AA186" s="854"/>
      <c r="AB186" s="854"/>
      <c r="AC186" s="854"/>
      <c r="AD186" s="854"/>
      <c r="AE186" s="854"/>
      <c r="AF186" s="854"/>
      <c r="AG186" s="854"/>
      <c r="AH186" s="854"/>
      <c r="AI186" s="854"/>
      <c r="AJ186" s="854"/>
      <c r="AK186" s="854"/>
      <c r="AL186" s="854"/>
      <c r="AM186" s="854"/>
      <c r="AN186" s="854"/>
      <c r="AO186" s="854"/>
      <c r="AP186" s="854"/>
      <c r="AQ186" s="854"/>
      <c r="AR186" s="854"/>
      <c r="AS186" s="854"/>
      <c r="AT186" s="854"/>
      <c r="AU186" s="854"/>
      <c r="AV186" s="854"/>
      <c r="AW186" s="854"/>
      <c r="AX186" s="854"/>
      <c r="AY186" s="854"/>
      <c r="AZ186" s="854"/>
      <c r="BA186" s="854"/>
      <c r="BB186" s="854"/>
      <c r="BC186" s="854"/>
      <c r="BD186" s="854"/>
      <c r="BE186" s="854"/>
      <c r="BF186" s="854"/>
      <c r="BG186" s="854"/>
      <c r="BH186" s="854"/>
      <c r="BI186" s="854"/>
      <c r="BJ186" s="854"/>
      <c r="BK186" s="854"/>
      <c r="BL186" s="854"/>
      <c r="BM186" s="854"/>
      <c r="BN186" s="854"/>
      <c r="BO186" s="854"/>
      <c r="BP186" s="854"/>
      <c r="BQ186" s="854"/>
      <c r="BR186" s="854"/>
      <c r="BS186" s="854"/>
      <c r="BT186" s="854"/>
      <c r="BU186" s="854"/>
      <c r="BV186" s="854"/>
      <c r="BW186" s="854"/>
      <c r="BX186" s="854"/>
      <c r="BY186" s="854"/>
      <c r="BZ186" s="854"/>
      <c r="CA186" s="854"/>
      <c r="CB186" s="854"/>
      <c r="CC186" s="854"/>
      <c r="CD186" s="854"/>
      <c r="CE186" s="854"/>
      <c r="CF186" s="854"/>
      <c r="CG186" s="854"/>
      <c r="CH186" s="854"/>
      <c r="CI186" s="854"/>
      <c r="CJ186" s="854"/>
      <c r="CK186" s="854"/>
      <c r="CL186" s="854"/>
      <c r="CM186" s="854"/>
      <c r="CN186" s="854"/>
      <c r="CO186" s="854"/>
      <c r="CP186" s="854"/>
      <c r="CQ186" s="854"/>
      <c r="CR186" s="854"/>
      <c r="CS186" s="854"/>
      <c r="CT186" s="854"/>
      <c r="CU186" s="854"/>
      <c r="CV186" s="854"/>
      <c r="CW186" s="854"/>
      <c r="CX186" s="854"/>
      <c r="CY186" s="854"/>
      <c r="CZ186" s="854"/>
      <c r="DA186" s="854"/>
      <c r="DB186" s="854"/>
      <c r="DC186" s="854"/>
      <c r="DD186" s="855"/>
    </row>
    <row r="187" spans="1:108" ht="21.75" customHeight="1">
      <c r="A187" s="848" t="s">
        <v>706</v>
      </c>
      <c r="B187" s="848"/>
      <c r="C187" s="848"/>
      <c r="D187" s="848"/>
      <c r="E187" s="848"/>
      <c r="F187" s="849" t="s">
        <v>2</v>
      </c>
      <c r="G187" s="850"/>
      <c r="H187" s="850"/>
      <c r="I187" s="850"/>
      <c r="J187" s="850"/>
      <c r="K187" s="850"/>
      <c r="L187" s="850"/>
      <c r="M187" s="850"/>
      <c r="N187" s="850"/>
      <c r="O187" s="850"/>
      <c r="P187" s="850"/>
      <c r="Q187" s="850"/>
      <c r="R187" s="850"/>
      <c r="S187" s="850"/>
      <c r="T187" s="850"/>
      <c r="U187" s="850"/>
      <c r="V187" s="850"/>
      <c r="W187" s="850"/>
      <c r="X187" s="850"/>
      <c r="Y187" s="850"/>
      <c r="Z187" s="850"/>
      <c r="AA187" s="850"/>
      <c r="AB187" s="850"/>
      <c r="AC187" s="850"/>
      <c r="AD187" s="850"/>
      <c r="AE187" s="850"/>
      <c r="AF187" s="851"/>
      <c r="AG187" s="852">
        <v>43030</v>
      </c>
      <c r="AH187" s="848"/>
      <c r="AI187" s="848"/>
      <c r="AJ187" s="848"/>
      <c r="AK187" s="848"/>
      <c r="AL187" s="848"/>
      <c r="AM187" s="848"/>
      <c r="AN187" s="848"/>
      <c r="AO187" s="848"/>
      <c r="AP187" s="848"/>
      <c r="AQ187" s="852">
        <v>43035</v>
      </c>
      <c r="AR187" s="848"/>
      <c r="AS187" s="848"/>
      <c r="AT187" s="848"/>
      <c r="AU187" s="848"/>
      <c r="AV187" s="848"/>
      <c r="AW187" s="848"/>
      <c r="AX187" s="848"/>
      <c r="AY187" s="848"/>
      <c r="AZ187" s="848"/>
      <c r="BA187" s="848"/>
      <c r="BB187" s="848"/>
      <c r="BC187" s="848"/>
      <c r="BD187" s="848"/>
      <c r="BE187" s="848"/>
      <c r="BF187" s="848"/>
      <c r="BG187" s="848"/>
      <c r="BH187" s="848"/>
      <c r="BI187" s="848"/>
      <c r="BJ187" s="848"/>
      <c r="BK187" s="848"/>
      <c r="BL187" s="848"/>
      <c r="BM187" s="848"/>
      <c r="BN187" s="848"/>
      <c r="BO187" s="848"/>
      <c r="BP187" s="848"/>
      <c r="BQ187" s="848"/>
      <c r="BR187" s="848"/>
      <c r="BS187" s="848"/>
      <c r="BT187" s="848"/>
      <c r="BU187" s="848"/>
      <c r="BV187" s="848"/>
      <c r="BW187" s="848"/>
      <c r="BX187" s="848"/>
      <c r="BY187" s="848"/>
      <c r="BZ187" s="848"/>
      <c r="CA187" s="848"/>
      <c r="CB187" s="848"/>
      <c r="CC187" s="848"/>
      <c r="CD187" s="848"/>
      <c r="CE187" s="848"/>
      <c r="CF187" s="848"/>
      <c r="CG187" s="848"/>
      <c r="CH187" s="848"/>
      <c r="CI187" s="848"/>
      <c r="CJ187" s="848"/>
      <c r="CK187" s="848"/>
      <c r="CL187" s="848"/>
      <c r="CM187" s="848"/>
      <c r="CN187" s="848"/>
      <c r="CO187" s="848"/>
      <c r="CP187" s="848"/>
      <c r="CQ187" s="848"/>
      <c r="CR187" s="848"/>
      <c r="CS187" s="848"/>
      <c r="CT187" s="848"/>
      <c r="CU187" s="848"/>
      <c r="CV187" s="848"/>
      <c r="CW187" s="848"/>
      <c r="CX187" s="848"/>
      <c r="CY187" s="848"/>
      <c r="CZ187" s="848"/>
      <c r="DA187" s="848"/>
      <c r="DB187" s="848"/>
      <c r="DC187" s="848"/>
      <c r="DD187" s="848"/>
    </row>
    <row r="188" spans="1:108" ht="21.75" customHeight="1">
      <c r="A188" s="848" t="s">
        <v>708</v>
      </c>
      <c r="B188" s="848"/>
      <c r="C188" s="848"/>
      <c r="D188" s="848"/>
      <c r="E188" s="848"/>
      <c r="F188" s="849" t="s">
        <v>4</v>
      </c>
      <c r="G188" s="850"/>
      <c r="H188" s="850"/>
      <c r="I188" s="850"/>
      <c r="J188" s="850"/>
      <c r="K188" s="850"/>
      <c r="L188" s="850"/>
      <c r="M188" s="850"/>
      <c r="N188" s="850"/>
      <c r="O188" s="850"/>
      <c r="P188" s="850"/>
      <c r="Q188" s="850"/>
      <c r="R188" s="850"/>
      <c r="S188" s="850"/>
      <c r="T188" s="850"/>
      <c r="U188" s="850"/>
      <c r="V188" s="850"/>
      <c r="W188" s="850"/>
      <c r="X188" s="850"/>
      <c r="Y188" s="850"/>
      <c r="Z188" s="850"/>
      <c r="AA188" s="850"/>
      <c r="AB188" s="850"/>
      <c r="AC188" s="850"/>
      <c r="AD188" s="850"/>
      <c r="AE188" s="850"/>
      <c r="AF188" s="851"/>
      <c r="AG188" s="852">
        <v>43036</v>
      </c>
      <c r="AH188" s="848"/>
      <c r="AI188" s="848"/>
      <c r="AJ188" s="848"/>
      <c r="AK188" s="848"/>
      <c r="AL188" s="848"/>
      <c r="AM188" s="848"/>
      <c r="AN188" s="848"/>
      <c r="AO188" s="848"/>
      <c r="AP188" s="848"/>
      <c r="AQ188" s="852">
        <v>43064</v>
      </c>
      <c r="AR188" s="848"/>
      <c r="AS188" s="848"/>
      <c r="AT188" s="848"/>
      <c r="AU188" s="848"/>
      <c r="AV188" s="848"/>
      <c r="AW188" s="848"/>
      <c r="AX188" s="848"/>
      <c r="AY188" s="848"/>
      <c r="AZ188" s="848"/>
      <c r="BA188" s="848"/>
      <c r="BB188" s="848"/>
      <c r="BC188" s="848"/>
      <c r="BD188" s="848"/>
      <c r="BE188" s="848"/>
      <c r="BF188" s="848"/>
      <c r="BG188" s="848"/>
      <c r="BH188" s="848"/>
      <c r="BI188" s="848"/>
      <c r="BJ188" s="848"/>
      <c r="BK188" s="848"/>
      <c r="BL188" s="848"/>
      <c r="BM188" s="848"/>
      <c r="BN188" s="848"/>
      <c r="BO188" s="848"/>
      <c r="BP188" s="848"/>
      <c r="BQ188" s="848"/>
      <c r="BR188" s="848"/>
      <c r="BS188" s="848"/>
      <c r="BT188" s="848"/>
      <c r="BU188" s="848"/>
      <c r="BV188" s="848"/>
      <c r="BW188" s="848"/>
      <c r="BX188" s="848"/>
      <c r="BY188" s="848"/>
      <c r="BZ188" s="848"/>
      <c r="CA188" s="848"/>
      <c r="CB188" s="848"/>
      <c r="CC188" s="848"/>
      <c r="CD188" s="848"/>
      <c r="CE188" s="848"/>
      <c r="CF188" s="848"/>
      <c r="CG188" s="848"/>
      <c r="CH188" s="848"/>
      <c r="CI188" s="848"/>
      <c r="CJ188" s="848"/>
      <c r="CK188" s="848"/>
      <c r="CL188" s="848"/>
      <c r="CM188" s="848"/>
      <c r="CN188" s="848"/>
      <c r="CO188" s="848"/>
      <c r="CP188" s="848"/>
      <c r="CQ188" s="848"/>
      <c r="CR188" s="848"/>
      <c r="CS188" s="848"/>
      <c r="CT188" s="848"/>
      <c r="CU188" s="848"/>
      <c r="CV188" s="848"/>
      <c r="CW188" s="848"/>
      <c r="CX188" s="848"/>
      <c r="CY188" s="848"/>
      <c r="CZ188" s="848"/>
      <c r="DA188" s="848"/>
      <c r="DB188" s="848"/>
      <c r="DC188" s="848"/>
      <c r="DD188" s="848"/>
    </row>
    <row r="189" spans="1:108" ht="21.75" customHeight="1">
      <c r="A189" s="848" t="s">
        <v>709</v>
      </c>
      <c r="B189" s="848"/>
      <c r="C189" s="848"/>
      <c r="D189" s="848"/>
      <c r="E189" s="848"/>
      <c r="F189" s="849" t="s">
        <v>281</v>
      </c>
      <c r="G189" s="850"/>
      <c r="H189" s="850"/>
      <c r="I189" s="850"/>
      <c r="J189" s="850"/>
      <c r="K189" s="850"/>
      <c r="L189" s="850"/>
      <c r="M189" s="850"/>
      <c r="N189" s="850"/>
      <c r="O189" s="850"/>
      <c r="P189" s="850"/>
      <c r="Q189" s="850"/>
      <c r="R189" s="850"/>
      <c r="S189" s="850"/>
      <c r="T189" s="850"/>
      <c r="U189" s="850"/>
      <c r="V189" s="850"/>
      <c r="W189" s="850"/>
      <c r="X189" s="850"/>
      <c r="Y189" s="850"/>
      <c r="Z189" s="850"/>
      <c r="AA189" s="850"/>
      <c r="AB189" s="850"/>
      <c r="AC189" s="850"/>
      <c r="AD189" s="850"/>
      <c r="AE189" s="850"/>
      <c r="AF189" s="851"/>
      <c r="AG189" s="852">
        <v>43065</v>
      </c>
      <c r="AH189" s="848"/>
      <c r="AI189" s="848"/>
      <c r="AJ189" s="848"/>
      <c r="AK189" s="848"/>
      <c r="AL189" s="848"/>
      <c r="AM189" s="848"/>
      <c r="AN189" s="848"/>
      <c r="AO189" s="848"/>
      <c r="AP189" s="848"/>
      <c r="AQ189" s="852">
        <v>43084</v>
      </c>
      <c r="AR189" s="848"/>
      <c r="AS189" s="848"/>
      <c r="AT189" s="848"/>
      <c r="AU189" s="848"/>
      <c r="AV189" s="848"/>
      <c r="AW189" s="848"/>
      <c r="AX189" s="848"/>
      <c r="AY189" s="848"/>
      <c r="AZ189" s="848"/>
      <c r="BA189" s="848"/>
      <c r="BB189" s="848"/>
      <c r="BC189" s="848"/>
      <c r="BD189" s="848"/>
      <c r="BE189" s="848"/>
      <c r="BF189" s="848"/>
      <c r="BG189" s="848"/>
      <c r="BH189" s="848"/>
      <c r="BI189" s="848"/>
      <c r="BJ189" s="848"/>
      <c r="BK189" s="848"/>
      <c r="BL189" s="848"/>
      <c r="BM189" s="848"/>
      <c r="BN189" s="848"/>
      <c r="BO189" s="848"/>
      <c r="BP189" s="848"/>
      <c r="BQ189" s="848"/>
      <c r="BR189" s="848"/>
      <c r="BS189" s="848"/>
      <c r="BT189" s="848"/>
      <c r="BU189" s="848"/>
      <c r="BV189" s="848"/>
      <c r="BW189" s="848"/>
      <c r="BX189" s="848"/>
      <c r="BY189" s="848"/>
      <c r="BZ189" s="848"/>
      <c r="CA189" s="848"/>
      <c r="CB189" s="848"/>
      <c r="CC189" s="848"/>
      <c r="CD189" s="848"/>
      <c r="CE189" s="848"/>
      <c r="CF189" s="848"/>
      <c r="CG189" s="848"/>
      <c r="CH189" s="848"/>
      <c r="CI189" s="848"/>
      <c r="CJ189" s="848"/>
      <c r="CK189" s="848"/>
      <c r="CL189" s="848"/>
      <c r="CM189" s="848"/>
      <c r="CN189" s="848"/>
      <c r="CO189" s="848"/>
      <c r="CP189" s="848"/>
      <c r="CQ189" s="848"/>
      <c r="CR189" s="848"/>
      <c r="CS189" s="848"/>
      <c r="CT189" s="848"/>
      <c r="CU189" s="848"/>
      <c r="CV189" s="848"/>
      <c r="CW189" s="848"/>
      <c r="CX189" s="848"/>
      <c r="CY189" s="848"/>
      <c r="CZ189" s="848"/>
      <c r="DA189" s="848"/>
      <c r="DB189" s="848"/>
      <c r="DC189" s="848"/>
      <c r="DD189" s="848"/>
    </row>
    <row r="190" spans="1:108" ht="21.75" customHeight="1">
      <c r="A190" s="859" t="s">
        <v>243</v>
      </c>
      <c r="B190" s="860"/>
      <c r="C190" s="860"/>
      <c r="D190" s="860"/>
      <c r="E190" s="860"/>
      <c r="F190" s="860"/>
      <c r="G190" s="860"/>
      <c r="H190" s="860"/>
      <c r="I190" s="860"/>
      <c r="J190" s="860"/>
      <c r="K190" s="860"/>
      <c r="L190" s="860"/>
      <c r="M190" s="860"/>
      <c r="N190" s="860"/>
      <c r="O190" s="860"/>
      <c r="P190" s="860"/>
      <c r="Q190" s="860"/>
      <c r="R190" s="860"/>
      <c r="S190" s="860"/>
      <c r="T190" s="860"/>
      <c r="U190" s="860"/>
      <c r="V190" s="860"/>
      <c r="W190" s="860"/>
      <c r="X190" s="860"/>
      <c r="Y190" s="860"/>
      <c r="Z190" s="860"/>
      <c r="AA190" s="860"/>
      <c r="AB190" s="860"/>
      <c r="AC190" s="860"/>
      <c r="AD190" s="860"/>
      <c r="AE190" s="860"/>
      <c r="AF190" s="860"/>
      <c r="AG190" s="860"/>
      <c r="AH190" s="860"/>
      <c r="AI190" s="860"/>
      <c r="AJ190" s="860"/>
      <c r="AK190" s="860"/>
      <c r="AL190" s="860"/>
      <c r="AM190" s="860"/>
      <c r="AN190" s="860"/>
      <c r="AO190" s="860"/>
      <c r="AP190" s="860"/>
      <c r="AQ190" s="860"/>
      <c r="AR190" s="860"/>
      <c r="AS190" s="860"/>
      <c r="AT190" s="860"/>
      <c r="AU190" s="860"/>
      <c r="AV190" s="860"/>
      <c r="AW190" s="860"/>
      <c r="AX190" s="860"/>
      <c r="AY190" s="860"/>
      <c r="AZ190" s="860"/>
      <c r="BA190" s="860"/>
      <c r="BB190" s="860"/>
      <c r="BC190" s="860"/>
      <c r="BD190" s="860"/>
      <c r="BE190" s="860"/>
      <c r="BF190" s="860"/>
      <c r="BG190" s="860"/>
      <c r="BH190" s="860"/>
      <c r="BI190" s="860"/>
      <c r="BJ190" s="860"/>
      <c r="BK190" s="860"/>
      <c r="BL190" s="860"/>
      <c r="BM190" s="860"/>
      <c r="BN190" s="860"/>
      <c r="BO190" s="860"/>
      <c r="BP190" s="860"/>
      <c r="BQ190" s="860"/>
      <c r="BR190" s="860"/>
      <c r="BS190" s="860"/>
      <c r="BT190" s="860"/>
      <c r="BU190" s="860"/>
      <c r="BV190" s="860"/>
      <c r="BW190" s="860"/>
      <c r="BX190" s="860"/>
      <c r="BY190" s="860"/>
      <c r="BZ190" s="860"/>
      <c r="CA190" s="860"/>
      <c r="CB190" s="860"/>
      <c r="CC190" s="860"/>
      <c r="CD190" s="860"/>
      <c r="CE190" s="860"/>
      <c r="CF190" s="860"/>
      <c r="CG190" s="860"/>
      <c r="CH190" s="860"/>
      <c r="CI190" s="860"/>
      <c r="CJ190" s="860"/>
      <c r="CK190" s="860"/>
      <c r="CL190" s="860"/>
      <c r="CM190" s="860"/>
      <c r="CN190" s="860"/>
      <c r="CO190" s="860"/>
      <c r="CP190" s="860"/>
      <c r="CQ190" s="860"/>
      <c r="CR190" s="860"/>
      <c r="CS190" s="860"/>
      <c r="CT190" s="860"/>
      <c r="CU190" s="860"/>
      <c r="CV190" s="860"/>
      <c r="CW190" s="860"/>
      <c r="CX190" s="860"/>
      <c r="CY190" s="860"/>
      <c r="CZ190" s="860"/>
      <c r="DA190" s="860"/>
      <c r="DB190" s="860"/>
      <c r="DC190" s="860"/>
      <c r="DD190" s="861"/>
    </row>
    <row r="191" spans="1:108" ht="21.75" customHeight="1">
      <c r="A191" s="848" t="s">
        <v>158</v>
      </c>
      <c r="B191" s="848"/>
      <c r="C191" s="848"/>
      <c r="D191" s="848"/>
      <c r="E191" s="848"/>
      <c r="F191" s="853" t="s">
        <v>284</v>
      </c>
      <c r="G191" s="854"/>
      <c r="H191" s="854"/>
      <c r="I191" s="854"/>
      <c r="J191" s="854"/>
      <c r="K191" s="854"/>
      <c r="L191" s="854"/>
      <c r="M191" s="854"/>
      <c r="N191" s="854"/>
      <c r="O191" s="854"/>
      <c r="P191" s="854"/>
      <c r="Q191" s="854"/>
      <c r="R191" s="854"/>
      <c r="S191" s="854"/>
      <c r="T191" s="854"/>
      <c r="U191" s="854"/>
      <c r="V191" s="854"/>
      <c r="W191" s="854"/>
      <c r="X191" s="854"/>
      <c r="Y191" s="854"/>
      <c r="Z191" s="854"/>
      <c r="AA191" s="854"/>
      <c r="AB191" s="854"/>
      <c r="AC191" s="854"/>
      <c r="AD191" s="854"/>
      <c r="AE191" s="854"/>
      <c r="AF191" s="854"/>
      <c r="AG191" s="854"/>
      <c r="AH191" s="854"/>
      <c r="AI191" s="854"/>
      <c r="AJ191" s="854"/>
      <c r="AK191" s="854"/>
      <c r="AL191" s="854"/>
      <c r="AM191" s="854"/>
      <c r="AN191" s="854"/>
      <c r="AO191" s="854"/>
      <c r="AP191" s="854"/>
      <c r="AQ191" s="854"/>
      <c r="AR191" s="854"/>
      <c r="AS191" s="854"/>
      <c r="AT191" s="854"/>
      <c r="AU191" s="854"/>
      <c r="AV191" s="854"/>
      <c r="AW191" s="854"/>
      <c r="AX191" s="854"/>
      <c r="AY191" s="854"/>
      <c r="AZ191" s="854"/>
      <c r="BA191" s="854"/>
      <c r="BB191" s="854"/>
      <c r="BC191" s="854"/>
      <c r="BD191" s="854"/>
      <c r="BE191" s="854"/>
      <c r="BF191" s="854"/>
      <c r="BG191" s="854"/>
      <c r="BH191" s="854"/>
      <c r="BI191" s="854"/>
      <c r="BJ191" s="854"/>
      <c r="BK191" s="854"/>
      <c r="BL191" s="854"/>
      <c r="BM191" s="854"/>
      <c r="BN191" s="854"/>
      <c r="BO191" s="854"/>
      <c r="BP191" s="854"/>
      <c r="BQ191" s="854"/>
      <c r="BR191" s="854"/>
      <c r="BS191" s="854"/>
      <c r="BT191" s="854"/>
      <c r="BU191" s="854"/>
      <c r="BV191" s="854"/>
      <c r="BW191" s="854"/>
      <c r="BX191" s="854"/>
      <c r="BY191" s="854"/>
      <c r="BZ191" s="854"/>
      <c r="CA191" s="854"/>
      <c r="CB191" s="854"/>
      <c r="CC191" s="854"/>
      <c r="CD191" s="854"/>
      <c r="CE191" s="854"/>
      <c r="CF191" s="854"/>
      <c r="CG191" s="854"/>
      <c r="CH191" s="854"/>
      <c r="CI191" s="854"/>
      <c r="CJ191" s="854"/>
      <c r="CK191" s="854"/>
      <c r="CL191" s="854"/>
      <c r="CM191" s="854"/>
      <c r="CN191" s="854"/>
      <c r="CO191" s="854"/>
      <c r="CP191" s="854"/>
      <c r="CQ191" s="854"/>
      <c r="CR191" s="854"/>
      <c r="CS191" s="854"/>
      <c r="CT191" s="854"/>
      <c r="CU191" s="854"/>
      <c r="CV191" s="854"/>
      <c r="CW191" s="854"/>
      <c r="CX191" s="854"/>
      <c r="CY191" s="854"/>
      <c r="CZ191" s="854"/>
      <c r="DA191" s="854"/>
      <c r="DB191" s="854"/>
      <c r="DC191" s="854"/>
      <c r="DD191" s="855"/>
    </row>
    <row r="192" spans="1:108" ht="21.75" customHeight="1">
      <c r="A192" s="848" t="s">
        <v>93</v>
      </c>
      <c r="B192" s="848"/>
      <c r="C192" s="848"/>
      <c r="D192" s="848"/>
      <c r="E192" s="848"/>
      <c r="F192" s="907" t="s">
        <v>716</v>
      </c>
      <c r="G192" s="907"/>
      <c r="H192" s="907"/>
      <c r="I192" s="907"/>
      <c r="J192" s="907"/>
      <c r="K192" s="907"/>
      <c r="L192" s="907"/>
      <c r="M192" s="907"/>
      <c r="N192" s="907"/>
      <c r="O192" s="907"/>
      <c r="P192" s="907"/>
      <c r="Q192" s="907"/>
      <c r="R192" s="907"/>
      <c r="S192" s="907"/>
      <c r="T192" s="907"/>
      <c r="U192" s="907"/>
      <c r="V192" s="907"/>
      <c r="W192" s="907"/>
      <c r="X192" s="907"/>
      <c r="Y192" s="907"/>
      <c r="Z192" s="907"/>
      <c r="AA192" s="907"/>
      <c r="AB192" s="907"/>
      <c r="AC192" s="907"/>
      <c r="AD192" s="907"/>
      <c r="AE192" s="907"/>
      <c r="AF192" s="907"/>
      <c r="AG192" s="848" t="s">
        <v>44</v>
      </c>
      <c r="AH192" s="848"/>
      <c r="AI192" s="848"/>
      <c r="AJ192" s="848"/>
      <c r="AK192" s="848"/>
      <c r="AL192" s="848"/>
      <c r="AM192" s="848"/>
      <c r="AN192" s="848"/>
      <c r="AO192" s="848"/>
      <c r="AP192" s="848"/>
      <c r="AQ192" s="848" t="s">
        <v>45</v>
      </c>
      <c r="AR192" s="848"/>
      <c r="AS192" s="848"/>
      <c r="AT192" s="848"/>
      <c r="AU192" s="848"/>
      <c r="AV192" s="848"/>
      <c r="AW192" s="848"/>
      <c r="AX192" s="848"/>
      <c r="AY192" s="848"/>
      <c r="AZ192" s="848"/>
      <c r="BA192" s="848"/>
      <c r="BB192" s="848"/>
      <c r="BC192" s="848"/>
      <c r="BD192" s="848"/>
      <c r="BE192" s="848"/>
      <c r="BF192" s="848"/>
      <c r="BG192" s="848"/>
      <c r="BH192" s="848"/>
      <c r="BI192" s="848"/>
      <c r="BJ192" s="848"/>
      <c r="BK192" s="848"/>
      <c r="BL192" s="848"/>
      <c r="BM192" s="848"/>
      <c r="BN192" s="848"/>
      <c r="BO192" s="848"/>
      <c r="BP192" s="848"/>
      <c r="BQ192" s="848"/>
      <c r="BR192" s="848"/>
      <c r="BS192" s="848"/>
      <c r="BT192" s="848"/>
      <c r="BU192" s="848"/>
      <c r="BV192" s="848"/>
      <c r="BW192" s="848"/>
      <c r="BX192" s="848"/>
      <c r="BY192" s="848"/>
      <c r="BZ192" s="848"/>
      <c r="CA192" s="848"/>
      <c r="CB192" s="848"/>
      <c r="CC192" s="848"/>
      <c r="CD192" s="848"/>
      <c r="CE192" s="848"/>
      <c r="CF192" s="848"/>
      <c r="CG192" s="848"/>
      <c r="CH192" s="848"/>
      <c r="CI192" s="848"/>
      <c r="CJ192" s="848"/>
      <c r="CK192" s="848"/>
      <c r="CL192" s="848"/>
      <c r="CM192" s="848"/>
      <c r="CN192" s="848"/>
      <c r="CO192" s="848"/>
      <c r="CP192" s="848"/>
      <c r="CQ192" s="848"/>
      <c r="CR192" s="848"/>
      <c r="CS192" s="848"/>
      <c r="CT192" s="848"/>
      <c r="CU192" s="848"/>
      <c r="CV192" s="848"/>
      <c r="CW192" s="848"/>
      <c r="CX192" s="848"/>
      <c r="CY192" s="848"/>
      <c r="CZ192" s="848"/>
      <c r="DA192" s="848"/>
      <c r="DB192" s="848"/>
      <c r="DC192" s="848"/>
      <c r="DD192" s="848"/>
    </row>
    <row r="193" spans="1:108" ht="21.75" customHeight="1">
      <c r="A193" s="848" t="s">
        <v>104</v>
      </c>
      <c r="B193" s="848"/>
      <c r="C193" s="848"/>
      <c r="D193" s="848"/>
      <c r="E193" s="848"/>
      <c r="F193" s="907" t="s">
        <v>717</v>
      </c>
      <c r="G193" s="907"/>
      <c r="H193" s="907"/>
      <c r="I193" s="907"/>
      <c r="J193" s="907"/>
      <c r="K193" s="907"/>
      <c r="L193" s="907"/>
      <c r="M193" s="907"/>
      <c r="N193" s="907"/>
      <c r="O193" s="907"/>
      <c r="P193" s="907"/>
      <c r="Q193" s="907"/>
      <c r="R193" s="907"/>
      <c r="S193" s="907"/>
      <c r="T193" s="907"/>
      <c r="U193" s="907"/>
      <c r="V193" s="907"/>
      <c r="W193" s="907"/>
      <c r="X193" s="907"/>
      <c r="Y193" s="907"/>
      <c r="Z193" s="907"/>
      <c r="AA193" s="907"/>
      <c r="AB193" s="907"/>
      <c r="AC193" s="907"/>
      <c r="AD193" s="907"/>
      <c r="AE193" s="907"/>
      <c r="AF193" s="907"/>
      <c r="AG193" s="848" t="s">
        <v>44</v>
      </c>
      <c r="AH193" s="848"/>
      <c r="AI193" s="848"/>
      <c r="AJ193" s="848"/>
      <c r="AK193" s="848"/>
      <c r="AL193" s="848"/>
      <c r="AM193" s="848"/>
      <c r="AN193" s="848"/>
      <c r="AO193" s="848"/>
      <c r="AP193" s="848"/>
      <c r="AQ193" s="848" t="s">
        <v>45</v>
      </c>
      <c r="AR193" s="848"/>
      <c r="AS193" s="848"/>
      <c r="AT193" s="848"/>
      <c r="AU193" s="848"/>
      <c r="AV193" s="848"/>
      <c r="AW193" s="848"/>
      <c r="AX193" s="848"/>
      <c r="AY193" s="848"/>
      <c r="AZ193" s="848"/>
      <c r="BA193" s="848"/>
      <c r="BB193" s="848"/>
      <c r="BC193" s="848"/>
      <c r="BD193" s="848"/>
      <c r="BE193" s="848"/>
      <c r="BF193" s="848"/>
      <c r="BG193" s="848"/>
      <c r="BH193" s="848"/>
      <c r="BI193" s="848"/>
      <c r="BJ193" s="848"/>
      <c r="BK193" s="848"/>
      <c r="BL193" s="848"/>
      <c r="BM193" s="848"/>
      <c r="BN193" s="848"/>
      <c r="BO193" s="848"/>
      <c r="BP193" s="848"/>
      <c r="BQ193" s="848"/>
      <c r="BR193" s="848"/>
      <c r="BS193" s="848"/>
      <c r="BT193" s="848"/>
      <c r="BU193" s="848"/>
      <c r="BV193" s="848"/>
      <c r="BW193" s="848"/>
      <c r="BX193" s="848"/>
      <c r="BY193" s="848"/>
      <c r="BZ193" s="848"/>
      <c r="CA193" s="848"/>
      <c r="CB193" s="848"/>
      <c r="CC193" s="848"/>
      <c r="CD193" s="848"/>
      <c r="CE193" s="848"/>
      <c r="CF193" s="848"/>
      <c r="CG193" s="848"/>
      <c r="CH193" s="848"/>
      <c r="CI193" s="848"/>
      <c r="CJ193" s="848"/>
      <c r="CK193" s="848"/>
      <c r="CL193" s="848"/>
      <c r="CM193" s="848"/>
      <c r="CN193" s="848"/>
      <c r="CO193" s="848"/>
      <c r="CP193" s="848"/>
      <c r="CQ193" s="848"/>
      <c r="CR193" s="848"/>
      <c r="CS193" s="848"/>
      <c r="CT193" s="848"/>
      <c r="CU193" s="848"/>
      <c r="CV193" s="848"/>
      <c r="CW193" s="848"/>
      <c r="CX193" s="848"/>
      <c r="CY193" s="848"/>
      <c r="CZ193" s="848"/>
      <c r="DA193" s="848"/>
      <c r="DB193" s="848"/>
      <c r="DC193" s="848"/>
      <c r="DD193" s="848"/>
    </row>
    <row r="194" spans="1:108" ht="21.75" customHeight="1">
      <c r="A194" s="848" t="s">
        <v>105</v>
      </c>
      <c r="B194" s="848"/>
      <c r="C194" s="848"/>
      <c r="D194" s="848"/>
      <c r="E194" s="848"/>
      <c r="F194" s="849" t="s">
        <v>718</v>
      </c>
      <c r="G194" s="850"/>
      <c r="H194" s="850"/>
      <c r="I194" s="850"/>
      <c r="J194" s="850"/>
      <c r="K194" s="850"/>
      <c r="L194" s="850"/>
      <c r="M194" s="850"/>
      <c r="N194" s="850"/>
      <c r="O194" s="850"/>
      <c r="P194" s="850"/>
      <c r="Q194" s="850"/>
      <c r="R194" s="850"/>
      <c r="S194" s="850"/>
      <c r="T194" s="850"/>
      <c r="U194" s="850"/>
      <c r="V194" s="850"/>
      <c r="W194" s="850"/>
      <c r="X194" s="850"/>
      <c r="Y194" s="850"/>
      <c r="Z194" s="850"/>
      <c r="AA194" s="850"/>
      <c r="AB194" s="850"/>
      <c r="AC194" s="850"/>
      <c r="AD194" s="850"/>
      <c r="AE194" s="850"/>
      <c r="AF194" s="851"/>
      <c r="AG194" s="848" t="s">
        <v>44</v>
      </c>
      <c r="AH194" s="848"/>
      <c r="AI194" s="848"/>
      <c r="AJ194" s="848"/>
      <c r="AK194" s="848"/>
      <c r="AL194" s="848"/>
      <c r="AM194" s="848"/>
      <c r="AN194" s="848"/>
      <c r="AO194" s="848"/>
      <c r="AP194" s="848"/>
      <c r="AQ194" s="848" t="s">
        <v>45</v>
      </c>
      <c r="AR194" s="848"/>
      <c r="AS194" s="848"/>
      <c r="AT194" s="848"/>
      <c r="AU194" s="848"/>
      <c r="AV194" s="848"/>
      <c r="AW194" s="848"/>
      <c r="AX194" s="848"/>
      <c r="AY194" s="848"/>
      <c r="AZ194" s="848"/>
      <c r="BA194" s="848"/>
      <c r="BB194" s="848"/>
      <c r="BC194" s="848"/>
      <c r="BD194" s="848"/>
      <c r="BE194" s="848"/>
      <c r="BF194" s="848"/>
      <c r="BG194" s="848"/>
      <c r="BH194" s="848"/>
      <c r="BI194" s="848"/>
      <c r="BJ194" s="848"/>
      <c r="BK194" s="848"/>
      <c r="BL194" s="848"/>
      <c r="BM194" s="848"/>
      <c r="BN194" s="848"/>
      <c r="BO194" s="848"/>
      <c r="BP194" s="848"/>
      <c r="BQ194" s="848"/>
      <c r="BR194" s="848"/>
      <c r="BS194" s="848"/>
      <c r="BT194" s="848"/>
      <c r="BU194" s="848"/>
      <c r="BV194" s="848"/>
      <c r="BW194" s="848"/>
      <c r="BX194" s="848"/>
      <c r="BY194" s="848"/>
      <c r="BZ194" s="848"/>
      <c r="CA194" s="848"/>
      <c r="CB194" s="848"/>
      <c r="CC194" s="848"/>
      <c r="CD194" s="848"/>
      <c r="CE194" s="848"/>
      <c r="CF194" s="848"/>
      <c r="CG194" s="848"/>
      <c r="CH194" s="848"/>
      <c r="CI194" s="848"/>
      <c r="CJ194" s="848"/>
      <c r="CK194" s="848"/>
      <c r="CL194" s="848"/>
      <c r="CM194" s="848"/>
      <c r="CN194" s="848"/>
      <c r="CO194" s="848"/>
      <c r="CP194" s="848"/>
      <c r="CQ194" s="848"/>
      <c r="CR194" s="848"/>
      <c r="CS194" s="848"/>
      <c r="CT194" s="848"/>
      <c r="CU194" s="848"/>
      <c r="CV194" s="848"/>
      <c r="CW194" s="848"/>
      <c r="CX194" s="848"/>
      <c r="CY194" s="848"/>
      <c r="CZ194" s="848"/>
      <c r="DA194" s="848"/>
      <c r="DB194" s="848"/>
      <c r="DC194" s="848"/>
      <c r="DD194" s="848"/>
    </row>
    <row r="195" spans="1:108" ht="21.75" customHeight="1">
      <c r="A195" s="848" t="s">
        <v>106</v>
      </c>
      <c r="B195" s="848"/>
      <c r="C195" s="848"/>
      <c r="D195" s="848"/>
      <c r="E195" s="848"/>
      <c r="F195" s="849" t="s">
        <v>719</v>
      </c>
      <c r="G195" s="850"/>
      <c r="H195" s="850"/>
      <c r="I195" s="850"/>
      <c r="J195" s="850"/>
      <c r="K195" s="850"/>
      <c r="L195" s="850"/>
      <c r="M195" s="850"/>
      <c r="N195" s="850"/>
      <c r="O195" s="850"/>
      <c r="P195" s="850"/>
      <c r="Q195" s="850"/>
      <c r="R195" s="850"/>
      <c r="S195" s="850"/>
      <c r="T195" s="850"/>
      <c r="U195" s="850"/>
      <c r="V195" s="850"/>
      <c r="W195" s="850"/>
      <c r="X195" s="850"/>
      <c r="Y195" s="850"/>
      <c r="Z195" s="850"/>
      <c r="AA195" s="850"/>
      <c r="AB195" s="850"/>
      <c r="AC195" s="850"/>
      <c r="AD195" s="850"/>
      <c r="AE195" s="850"/>
      <c r="AF195" s="851"/>
      <c r="AG195" s="848" t="s">
        <v>44</v>
      </c>
      <c r="AH195" s="848"/>
      <c r="AI195" s="848"/>
      <c r="AJ195" s="848"/>
      <c r="AK195" s="848"/>
      <c r="AL195" s="848"/>
      <c r="AM195" s="848"/>
      <c r="AN195" s="848"/>
      <c r="AO195" s="848"/>
      <c r="AP195" s="848"/>
      <c r="AQ195" s="848" t="s">
        <v>45</v>
      </c>
      <c r="AR195" s="848"/>
      <c r="AS195" s="848"/>
      <c r="AT195" s="848"/>
      <c r="AU195" s="848"/>
      <c r="AV195" s="848"/>
      <c r="AW195" s="848"/>
      <c r="AX195" s="848"/>
      <c r="AY195" s="848"/>
      <c r="AZ195" s="848"/>
      <c r="BA195" s="848"/>
      <c r="BB195" s="848"/>
      <c r="BC195" s="848"/>
      <c r="BD195" s="848"/>
      <c r="BE195" s="848"/>
      <c r="BF195" s="848"/>
      <c r="BG195" s="848"/>
      <c r="BH195" s="848"/>
      <c r="BI195" s="848"/>
      <c r="BJ195" s="848"/>
      <c r="BK195" s="848"/>
      <c r="BL195" s="848"/>
      <c r="BM195" s="848"/>
      <c r="BN195" s="848"/>
      <c r="BO195" s="848"/>
      <c r="BP195" s="848"/>
      <c r="BQ195" s="848"/>
      <c r="BR195" s="848"/>
      <c r="BS195" s="848"/>
      <c r="BT195" s="848"/>
      <c r="BU195" s="848"/>
      <c r="BV195" s="848"/>
      <c r="BW195" s="848"/>
      <c r="BX195" s="848"/>
      <c r="BY195" s="848"/>
      <c r="BZ195" s="848"/>
      <c r="CA195" s="848"/>
      <c r="CB195" s="848"/>
      <c r="CC195" s="848"/>
      <c r="CD195" s="848"/>
      <c r="CE195" s="848"/>
      <c r="CF195" s="848"/>
      <c r="CG195" s="848"/>
      <c r="CH195" s="848"/>
      <c r="CI195" s="848"/>
      <c r="CJ195" s="848"/>
      <c r="CK195" s="848"/>
      <c r="CL195" s="848"/>
      <c r="CM195" s="848"/>
      <c r="CN195" s="848"/>
      <c r="CO195" s="848"/>
      <c r="CP195" s="848"/>
      <c r="CQ195" s="848"/>
      <c r="CR195" s="848"/>
      <c r="CS195" s="848"/>
      <c r="CT195" s="848"/>
      <c r="CU195" s="848"/>
      <c r="CV195" s="848"/>
      <c r="CW195" s="848"/>
      <c r="CX195" s="848"/>
      <c r="CY195" s="848"/>
      <c r="CZ195" s="848"/>
      <c r="DA195" s="848"/>
      <c r="DB195" s="848"/>
      <c r="DC195" s="848"/>
      <c r="DD195" s="848"/>
    </row>
    <row r="196" spans="1:108" ht="21.75" customHeight="1">
      <c r="A196" s="848" t="s">
        <v>720</v>
      </c>
      <c r="B196" s="848"/>
      <c r="C196" s="848"/>
      <c r="D196" s="848"/>
      <c r="E196" s="848"/>
      <c r="F196" s="856" t="s">
        <v>722</v>
      </c>
      <c r="G196" s="857"/>
      <c r="H196" s="857"/>
      <c r="I196" s="857"/>
      <c r="J196" s="857"/>
      <c r="K196" s="857"/>
      <c r="L196" s="857"/>
      <c r="M196" s="857"/>
      <c r="N196" s="857"/>
      <c r="O196" s="857"/>
      <c r="P196" s="857"/>
      <c r="Q196" s="857"/>
      <c r="R196" s="857"/>
      <c r="S196" s="857"/>
      <c r="T196" s="857"/>
      <c r="U196" s="857"/>
      <c r="V196" s="857"/>
      <c r="W196" s="857"/>
      <c r="X196" s="857"/>
      <c r="Y196" s="857"/>
      <c r="Z196" s="857"/>
      <c r="AA196" s="857"/>
      <c r="AB196" s="857"/>
      <c r="AC196" s="857"/>
      <c r="AD196" s="857"/>
      <c r="AE196" s="857"/>
      <c r="AF196" s="858"/>
      <c r="AG196" s="848" t="s">
        <v>44</v>
      </c>
      <c r="AH196" s="848"/>
      <c r="AI196" s="848"/>
      <c r="AJ196" s="848"/>
      <c r="AK196" s="848"/>
      <c r="AL196" s="848"/>
      <c r="AM196" s="848"/>
      <c r="AN196" s="848"/>
      <c r="AO196" s="848"/>
      <c r="AP196" s="848"/>
      <c r="AQ196" s="848" t="s">
        <v>45</v>
      </c>
      <c r="AR196" s="848"/>
      <c r="AS196" s="848"/>
      <c r="AT196" s="848"/>
      <c r="AU196" s="848"/>
      <c r="AV196" s="848"/>
      <c r="AW196" s="848"/>
      <c r="AX196" s="848"/>
      <c r="AY196" s="848"/>
      <c r="AZ196" s="848"/>
      <c r="BA196" s="848"/>
      <c r="BB196" s="848"/>
      <c r="BC196" s="848"/>
      <c r="BD196" s="848"/>
      <c r="BE196" s="848"/>
      <c r="BF196" s="848"/>
      <c r="BG196" s="848"/>
      <c r="BH196" s="848"/>
      <c r="BI196" s="848"/>
      <c r="BJ196" s="848"/>
      <c r="BK196" s="848"/>
      <c r="BL196" s="848"/>
      <c r="BM196" s="848"/>
      <c r="BN196" s="848"/>
      <c r="BO196" s="848"/>
      <c r="BP196" s="848"/>
      <c r="BQ196" s="848"/>
      <c r="BR196" s="848"/>
      <c r="BS196" s="848"/>
      <c r="BT196" s="848"/>
      <c r="BU196" s="848"/>
      <c r="BV196" s="848"/>
      <c r="BW196" s="848"/>
      <c r="BX196" s="848"/>
      <c r="BY196" s="848"/>
      <c r="BZ196" s="848"/>
      <c r="CA196" s="848"/>
      <c r="CB196" s="848"/>
      <c r="CC196" s="848"/>
      <c r="CD196" s="848"/>
      <c r="CE196" s="848"/>
      <c r="CF196" s="848"/>
      <c r="CG196" s="848"/>
      <c r="CH196" s="848"/>
      <c r="CI196" s="848"/>
      <c r="CJ196" s="848"/>
      <c r="CK196" s="848"/>
      <c r="CL196" s="848"/>
      <c r="CM196" s="848"/>
      <c r="CN196" s="848"/>
      <c r="CO196" s="848"/>
      <c r="CP196" s="848"/>
      <c r="CQ196" s="848"/>
      <c r="CR196" s="848"/>
      <c r="CS196" s="848"/>
      <c r="CT196" s="848"/>
      <c r="CU196" s="848"/>
      <c r="CV196" s="848"/>
      <c r="CW196" s="848"/>
      <c r="CX196" s="848"/>
      <c r="CY196" s="848"/>
      <c r="CZ196" s="848"/>
      <c r="DA196" s="848"/>
      <c r="DB196" s="848"/>
      <c r="DC196" s="848"/>
      <c r="DD196" s="848"/>
    </row>
    <row r="197" spans="1:108" ht="21.75" customHeight="1">
      <c r="A197" s="848">
        <v>2</v>
      </c>
      <c r="B197" s="848"/>
      <c r="C197" s="848"/>
      <c r="D197" s="848"/>
      <c r="E197" s="848"/>
      <c r="F197" s="853" t="s">
        <v>723</v>
      </c>
      <c r="G197" s="854"/>
      <c r="H197" s="854"/>
      <c r="I197" s="854"/>
      <c r="J197" s="854"/>
      <c r="K197" s="854"/>
      <c r="L197" s="854"/>
      <c r="M197" s="854"/>
      <c r="N197" s="854"/>
      <c r="O197" s="854"/>
      <c r="P197" s="854"/>
      <c r="Q197" s="854"/>
      <c r="R197" s="854"/>
      <c r="S197" s="854"/>
      <c r="T197" s="854"/>
      <c r="U197" s="854"/>
      <c r="V197" s="854"/>
      <c r="W197" s="854"/>
      <c r="X197" s="854"/>
      <c r="Y197" s="854"/>
      <c r="Z197" s="854"/>
      <c r="AA197" s="854"/>
      <c r="AB197" s="854"/>
      <c r="AC197" s="854"/>
      <c r="AD197" s="854"/>
      <c r="AE197" s="854"/>
      <c r="AF197" s="854"/>
      <c r="AG197" s="854"/>
      <c r="AH197" s="854"/>
      <c r="AI197" s="854"/>
      <c r="AJ197" s="854"/>
      <c r="AK197" s="854"/>
      <c r="AL197" s="854"/>
      <c r="AM197" s="854"/>
      <c r="AN197" s="854"/>
      <c r="AO197" s="854"/>
      <c r="AP197" s="854"/>
      <c r="AQ197" s="854"/>
      <c r="AR197" s="854"/>
      <c r="AS197" s="854"/>
      <c r="AT197" s="854"/>
      <c r="AU197" s="854"/>
      <c r="AV197" s="854"/>
      <c r="AW197" s="854"/>
      <c r="AX197" s="854"/>
      <c r="AY197" s="854"/>
      <c r="AZ197" s="854"/>
      <c r="BA197" s="854"/>
      <c r="BB197" s="854"/>
      <c r="BC197" s="854"/>
      <c r="BD197" s="854"/>
      <c r="BE197" s="854"/>
      <c r="BF197" s="854"/>
      <c r="BG197" s="854"/>
      <c r="BH197" s="854"/>
      <c r="BI197" s="854"/>
      <c r="BJ197" s="854"/>
      <c r="BK197" s="854"/>
      <c r="BL197" s="854"/>
      <c r="BM197" s="854"/>
      <c r="BN197" s="854"/>
      <c r="BO197" s="854"/>
      <c r="BP197" s="854"/>
      <c r="BQ197" s="854"/>
      <c r="BR197" s="854"/>
      <c r="BS197" s="854"/>
      <c r="BT197" s="854"/>
      <c r="BU197" s="854"/>
      <c r="BV197" s="854"/>
      <c r="BW197" s="854"/>
      <c r="BX197" s="854"/>
      <c r="BY197" s="854"/>
      <c r="BZ197" s="854"/>
      <c r="CA197" s="854"/>
      <c r="CB197" s="854"/>
      <c r="CC197" s="854"/>
      <c r="CD197" s="854"/>
      <c r="CE197" s="854"/>
      <c r="CF197" s="854"/>
      <c r="CG197" s="854"/>
      <c r="CH197" s="854"/>
      <c r="CI197" s="854"/>
      <c r="CJ197" s="854"/>
      <c r="CK197" s="854"/>
      <c r="CL197" s="854"/>
      <c r="CM197" s="854"/>
      <c r="CN197" s="854"/>
      <c r="CO197" s="854"/>
      <c r="CP197" s="854"/>
      <c r="CQ197" s="854"/>
      <c r="CR197" s="854"/>
      <c r="CS197" s="854"/>
      <c r="CT197" s="854"/>
      <c r="CU197" s="854"/>
      <c r="CV197" s="854"/>
      <c r="CW197" s="854"/>
      <c r="CX197" s="854"/>
      <c r="CY197" s="854"/>
      <c r="CZ197" s="854"/>
      <c r="DA197" s="854"/>
      <c r="DB197" s="854"/>
      <c r="DC197" s="854"/>
      <c r="DD197" s="855"/>
    </row>
    <row r="198" spans="1:108" ht="21.75" customHeight="1">
      <c r="A198" s="848" t="s">
        <v>108</v>
      </c>
      <c r="B198" s="848"/>
      <c r="C198" s="848"/>
      <c r="D198" s="848"/>
      <c r="E198" s="848"/>
      <c r="F198" s="856" t="s">
        <v>283</v>
      </c>
      <c r="G198" s="857"/>
      <c r="H198" s="857"/>
      <c r="I198" s="857"/>
      <c r="J198" s="857"/>
      <c r="K198" s="857"/>
      <c r="L198" s="857"/>
      <c r="M198" s="857"/>
      <c r="N198" s="857"/>
      <c r="O198" s="857"/>
      <c r="P198" s="857"/>
      <c r="Q198" s="857"/>
      <c r="R198" s="857"/>
      <c r="S198" s="857"/>
      <c r="T198" s="857"/>
      <c r="U198" s="857"/>
      <c r="V198" s="857"/>
      <c r="W198" s="857"/>
      <c r="X198" s="857"/>
      <c r="Y198" s="857"/>
      <c r="Z198" s="857"/>
      <c r="AA198" s="857"/>
      <c r="AB198" s="857"/>
      <c r="AC198" s="857"/>
      <c r="AD198" s="857"/>
      <c r="AE198" s="857"/>
      <c r="AF198" s="858"/>
      <c r="AG198" s="848" t="s">
        <v>44</v>
      </c>
      <c r="AH198" s="848"/>
      <c r="AI198" s="848"/>
      <c r="AJ198" s="848"/>
      <c r="AK198" s="848"/>
      <c r="AL198" s="848"/>
      <c r="AM198" s="848"/>
      <c r="AN198" s="848"/>
      <c r="AO198" s="848"/>
      <c r="AP198" s="848"/>
      <c r="AQ198" s="848" t="s">
        <v>45</v>
      </c>
      <c r="AR198" s="848"/>
      <c r="AS198" s="848"/>
      <c r="AT198" s="848"/>
      <c r="AU198" s="848"/>
      <c r="AV198" s="848"/>
      <c r="AW198" s="848"/>
      <c r="AX198" s="848"/>
      <c r="AY198" s="848"/>
      <c r="AZ198" s="848"/>
      <c r="BA198" s="848"/>
      <c r="BB198" s="848"/>
      <c r="BC198" s="848"/>
      <c r="BD198" s="848"/>
      <c r="BE198" s="848"/>
      <c r="BF198" s="848"/>
      <c r="BG198" s="848"/>
      <c r="BH198" s="848"/>
      <c r="BI198" s="848"/>
      <c r="BJ198" s="848"/>
      <c r="BK198" s="848"/>
      <c r="BL198" s="848"/>
      <c r="BM198" s="848"/>
      <c r="BN198" s="848"/>
      <c r="BO198" s="848"/>
      <c r="BP198" s="848"/>
      <c r="BQ198" s="848"/>
      <c r="BR198" s="848"/>
      <c r="BS198" s="848"/>
      <c r="BT198" s="848"/>
      <c r="BU198" s="848"/>
      <c r="BV198" s="848"/>
      <c r="BW198" s="848"/>
      <c r="BX198" s="848"/>
      <c r="BY198" s="848"/>
      <c r="BZ198" s="848"/>
      <c r="CA198" s="848"/>
      <c r="CB198" s="848"/>
      <c r="CC198" s="848"/>
      <c r="CD198" s="848"/>
      <c r="CE198" s="848"/>
      <c r="CF198" s="848"/>
      <c r="CG198" s="848"/>
      <c r="CH198" s="848"/>
      <c r="CI198" s="848"/>
      <c r="CJ198" s="848"/>
      <c r="CK198" s="848"/>
      <c r="CL198" s="848"/>
      <c r="CM198" s="848"/>
      <c r="CN198" s="848"/>
      <c r="CO198" s="848"/>
      <c r="CP198" s="848"/>
      <c r="CQ198" s="848"/>
      <c r="CR198" s="848"/>
      <c r="CS198" s="848"/>
      <c r="CT198" s="848"/>
      <c r="CU198" s="848"/>
      <c r="CV198" s="848"/>
      <c r="CW198" s="848"/>
      <c r="CX198" s="848"/>
      <c r="CY198" s="848"/>
      <c r="CZ198" s="848"/>
      <c r="DA198" s="848"/>
      <c r="DB198" s="848"/>
      <c r="DC198" s="848"/>
      <c r="DD198" s="848"/>
    </row>
    <row r="199" spans="1:108" ht="21.75" customHeight="1">
      <c r="A199" s="848" t="s">
        <v>109</v>
      </c>
      <c r="B199" s="848"/>
      <c r="C199" s="848"/>
      <c r="D199" s="848"/>
      <c r="E199" s="848"/>
      <c r="F199" s="849" t="s">
        <v>724</v>
      </c>
      <c r="G199" s="850"/>
      <c r="H199" s="850"/>
      <c r="I199" s="850"/>
      <c r="J199" s="850"/>
      <c r="K199" s="850"/>
      <c r="L199" s="850"/>
      <c r="M199" s="850"/>
      <c r="N199" s="850"/>
      <c r="O199" s="850"/>
      <c r="P199" s="850"/>
      <c r="Q199" s="850"/>
      <c r="R199" s="850"/>
      <c r="S199" s="850"/>
      <c r="T199" s="850"/>
      <c r="U199" s="850"/>
      <c r="V199" s="850"/>
      <c r="W199" s="850"/>
      <c r="X199" s="850"/>
      <c r="Y199" s="850"/>
      <c r="Z199" s="850"/>
      <c r="AA199" s="850"/>
      <c r="AB199" s="850"/>
      <c r="AC199" s="850"/>
      <c r="AD199" s="850"/>
      <c r="AE199" s="850"/>
      <c r="AF199" s="851"/>
      <c r="AG199" s="848" t="s">
        <v>44</v>
      </c>
      <c r="AH199" s="848"/>
      <c r="AI199" s="848"/>
      <c r="AJ199" s="848"/>
      <c r="AK199" s="848"/>
      <c r="AL199" s="848"/>
      <c r="AM199" s="848"/>
      <c r="AN199" s="848"/>
      <c r="AO199" s="848"/>
      <c r="AP199" s="848"/>
      <c r="AQ199" s="848" t="s">
        <v>45</v>
      </c>
      <c r="AR199" s="848"/>
      <c r="AS199" s="848"/>
      <c r="AT199" s="848"/>
      <c r="AU199" s="848"/>
      <c r="AV199" s="848"/>
      <c r="AW199" s="848"/>
      <c r="AX199" s="848"/>
      <c r="AY199" s="848"/>
      <c r="AZ199" s="848"/>
      <c r="BA199" s="848"/>
      <c r="BB199" s="848"/>
      <c r="BC199" s="848"/>
      <c r="BD199" s="848"/>
      <c r="BE199" s="848"/>
      <c r="BF199" s="848"/>
      <c r="BG199" s="848"/>
      <c r="BH199" s="848"/>
      <c r="BI199" s="848"/>
      <c r="BJ199" s="848"/>
      <c r="BK199" s="848"/>
      <c r="BL199" s="848"/>
      <c r="BM199" s="848"/>
      <c r="BN199" s="848"/>
      <c r="BO199" s="848"/>
      <c r="BP199" s="848"/>
      <c r="BQ199" s="848"/>
      <c r="BR199" s="848"/>
      <c r="BS199" s="848"/>
      <c r="BT199" s="848"/>
      <c r="BU199" s="848"/>
      <c r="BV199" s="848"/>
      <c r="BW199" s="848"/>
      <c r="BX199" s="848"/>
      <c r="BY199" s="848"/>
      <c r="BZ199" s="848"/>
      <c r="CA199" s="848"/>
      <c r="CB199" s="848"/>
      <c r="CC199" s="848"/>
      <c r="CD199" s="848"/>
      <c r="CE199" s="848"/>
      <c r="CF199" s="848"/>
      <c r="CG199" s="848"/>
      <c r="CH199" s="848"/>
      <c r="CI199" s="848"/>
      <c r="CJ199" s="848"/>
      <c r="CK199" s="848"/>
      <c r="CL199" s="848"/>
      <c r="CM199" s="848"/>
      <c r="CN199" s="848"/>
      <c r="CO199" s="848"/>
      <c r="CP199" s="848"/>
      <c r="CQ199" s="848"/>
      <c r="CR199" s="848"/>
      <c r="CS199" s="848"/>
      <c r="CT199" s="848"/>
      <c r="CU199" s="848"/>
      <c r="CV199" s="848"/>
      <c r="CW199" s="848"/>
      <c r="CX199" s="848"/>
      <c r="CY199" s="848"/>
      <c r="CZ199" s="848"/>
      <c r="DA199" s="848"/>
      <c r="DB199" s="848"/>
      <c r="DC199" s="848"/>
      <c r="DD199" s="848"/>
    </row>
    <row r="200" spans="1:108" ht="21.75" customHeight="1">
      <c r="A200" s="848">
        <v>3</v>
      </c>
      <c r="B200" s="848"/>
      <c r="C200" s="848"/>
      <c r="D200" s="848"/>
      <c r="E200" s="848"/>
      <c r="F200" s="853" t="s">
        <v>726</v>
      </c>
      <c r="G200" s="854"/>
      <c r="H200" s="854"/>
      <c r="I200" s="854"/>
      <c r="J200" s="854"/>
      <c r="K200" s="854"/>
      <c r="L200" s="854"/>
      <c r="M200" s="854"/>
      <c r="N200" s="854"/>
      <c r="O200" s="854"/>
      <c r="P200" s="854"/>
      <c r="Q200" s="854"/>
      <c r="R200" s="854"/>
      <c r="S200" s="854"/>
      <c r="T200" s="854"/>
      <c r="U200" s="854"/>
      <c r="V200" s="854"/>
      <c r="W200" s="854"/>
      <c r="X200" s="854"/>
      <c r="Y200" s="854"/>
      <c r="Z200" s="854"/>
      <c r="AA200" s="854"/>
      <c r="AB200" s="854"/>
      <c r="AC200" s="854"/>
      <c r="AD200" s="854"/>
      <c r="AE200" s="854"/>
      <c r="AF200" s="854"/>
      <c r="AG200" s="854"/>
      <c r="AH200" s="854"/>
      <c r="AI200" s="854"/>
      <c r="AJ200" s="854"/>
      <c r="AK200" s="854"/>
      <c r="AL200" s="854"/>
      <c r="AM200" s="854"/>
      <c r="AN200" s="854"/>
      <c r="AO200" s="854"/>
      <c r="AP200" s="854"/>
      <c r="AQ200" s="854"/>
      <c r="AR200" s="854"/>
      <c r="AS200" s="854"/>
      <c r="AT200" s="854"/>
      <c r="AU200" s="854"/>
      <c r="AV200" s="854"/>
      <c r="AW200" s="854"/>
      <c r="AX200" s="854"/>
      <c r="AY200" s="854"/>
      <c r="AZ200" s="854"/>
      <c r="BA200" s="854"/>
      <c r="BB200" s="854"/>
      <c r="BC200" s="854"/>
      <c r="BD200" s="854"/>
      <c r="BE200" s="854"/>
      <c r="BF200" s="854"/>
      <c r="BG200" s="854"/>
      <c r="BH200" s="854"/>
      <c r="BI200" s="854"/>
      <c r="BJ200" s="854"/>
      <c r="BK200" s="854"/>
      <c r="BL200" s="854"/>
      <c r="BM200" s="854"/>
      <c r="BN200" s="854"/>
      <c r="BO200" s="854"/>
      <c r="BP200" s="854"/>
      <c r="BQ200" s="854"/>
      <c r="BR200" s="854"/>
      <c r="BS200" s="854"/>
      <c r="BT200" s="854"/>
      <c r="BU200" s="854"/>
      <c r="BV200" s="854"/>
      <c r="BW200" s="854"/>
      <c r="BX200" s="854"/>
      <c r="BY200" s="854"/>
      <c r="BZ200" s="854"/>
      <c r="CA200" s="854"/>
      <c r="CB200" s="854"/>
      <c r="CC200" s="854"/>
      <c r="CD200" s="854"/>
      <c r="CE200" s="854"/>
      <c r="CF200" s="854"/>
      <c r="CG200" s="854"/>
      <c r="CH200" s="854"/>
      <c r="CI200" s="854"/>
      <c r="CJ200" s="854"/>
      <c r="CK200" s="854"/>
      <c r="CL200" s="854"/>
      <c r="CM200" s="854"/>
      <c r="CN200" s="854"/>
      <c r="CO200" s="854"/>
      <c r="CP200" s="854"/>
      <c r="CQ200" s="854"/>
      <c r="CR200" s="854"/>
      <c r="CS200" s="854"/>
      <c r="CT200" s="854"/>
      <c r="CU200" s="854"/>
      <c r="CV200" s="854"/>
      <c r="CW200" s="854"/>
      <c r="CX200" s="854"/>
      <c r="CY200" s="854"/>
      <c r="CZ200" s="854"/>
      <c r="DA200" s="854"/>
      <c r="DB200" s="854"/>
      <c r="DC200" s="854"/>
      <c r="DD200" s="855"/>
    </row>
    <row r="201" spans="1:108" ht="21.75" customHeight="1">
      <c r="A201" s="848" t="s">
        <v>702</v>
      </c>
      <c r="B201" s="848"/>
      <c r="C201" s="848"/>
      <c r="D201" s="848"/>
      <c r="E201" s="848"/>
      <c r="F201" s="849" t="s">
        <v>727</v>
      </c>
      <c r="G201" s="850"/>
      <c r="H201" s="850"/>
      <c r="I201" s="850"/>
      <c r="J201" s="850"/>
      <c r="K201" s="850"/>
      <c r="L201" s="850"/>
      <c r="M201" s="850"/>
      <c r="N201" s="850"/>
      <c r="O201" s="850"/>
      <c r="P201" s="850"/>
      <c r="Q201" s="850"/>
      <c r="R201" s="850"/>
      <c r="S201" s="850"/>
      <c r="T201" s="850"/>
      <c r="U201" s="850"/>
      <c r="V201" s="850"/>
      <c r="W201" s="850"/>
      <c r="X201" s="850"/>
      <c r="Y201" s="850"/>
      <c r="Z201" s="850"/>
      <c r="AA201" s="850"/>
      <c r="AB201" s="850"/>
      <c r="AC201" s="850"/>
      <c r="AD201" s="850"/>
      <c r="AE201" s="850"/>
      <c r="AF201" s="851"/>
      <c r="AG201" s="848" t="s">
        <v>44</v>
      </c>
      <c r="AH201" s="848"/>
      <c r="AI201" s="848"/>
      <c r="AJ201" s="848"/>
      <c r="AK201" s="848"/>
      <c r="AL201" s="848"/>
      <c r="AM201" s="848"/>
      <c r="AN201" s="848"/>
      <c r="AO201" s="848"/>
      <c r="AP201" s="848"/>
      <c r="AQ201" s="848" t="s">
        <v>45</v>
      </c>
      <c r="AR201" s="848"/>
      <c r="AS201" s="848"/>
      <c r="AT201" s="848"/>
      <c r="AU201" s="848"/>
      <c r="AV201" s="848"/>
      <c r="AW201" s="848"/>
      <c r="AX201" s="848"/>
      <c r="AY201" s="848"/>
      <c r="AZ201" s="848"/>
      <c r="BA201" s="848"/>
      <c r="BB201" s="848"/>
      <c r="BC201" s="848"/>
      <c r="BD201" s="848"/>
      <c r="BE201" s="848"/>
      <c r="BF201" s="848"/>
      <c r="BG201" s="848"/>
      <c r="BH201" s="848"/>
      <c r="BI201" s="848"/>
      <c r="BJ201" s="848"/>
      <c r="BK201" s="848"/>
      <c r="BL201" s="848"/>
      <c r="BM201" s="848"/>
      <c r="BN201" s="848"/>
      <c r="BO201" s="848"/>
      <c r="BP201" s="848"/>
      <c r="BQ201" s="848"/>
      <c r="BR201" s="848"/>
      <c r="BS201" s="848"/>
      <c r="BT201" s="848"/>
      <c r="BU201" s="848"/>
      <c r="BV201" s="848"/>
      <c r="BW201" s="848"/>
      <c r="BX201" s="848"/>
      <c r="BY201" s="848"/>
      <c r="BZ201" s="848"/>
      <c r="CA201" s="848"/>
      <c r="CB201" s="848"/>
      <c r="CC201" s="848"/>
      <c r="CD201" s="848"/>
      <c r="CE201" s="848"/>
      <c r="CF201" s="848"/>
      <c r="CG201" s="848"/>
      <c r="CH201" s="848"/>
      <c r="CI201" s="848"/>
      <c r="CJ201" s="848"/>
      <c r="CK201" s="848"/>
      <c r="CL201" s="848"/>
      <c r="CM201" s="848"/>
      <c r="CN201" s="848"/>
      <c r="CO201" s="848"/>
      <c r="CP201" s="848"/>
      <c r="CQ201" s="848"/>
      <c r="CR201" s="848"/>
      <c r="CS201" s="848"/>
      <c r="CT201" s="848"/>
      <c r="CU201" s="848"/>
      <c r="CV201" s="848"/>
      <c r="CW201" s="848"/>
      <c r="CX201" s="848"/>
      <c r="CY201" s="848"/>
      <c r="CZ201" s="848"/>
      <c r="DA201" s="848"/>
      <c r="DB201" s="848"/>
      <c r="DC201" s="848"/>
      <c r="DD201" s="848"/>
    </row>
    <row r="202" spans="1:108" ht="21.75" customHeight="1">
      <c r="A202" s="848" t="s">
        <v>703</v>
      </c>
      <c r="B202" s="848"/>
      <c r="C202" s="848"/>
      <c r="D202" s="848"/>
      <c r="E202" s="848"/>
      <c r="F202" s="856" t="s">
        <v>266</v>
      </c>
      <c r="G202" s="857"/>
      <c r="H202" s="857"/>
      <c r="I202" s="857"/>
      <c r="J202" s="857"/>
      <c r="K202" s="857"/>
      <c r="L202" s="857"/>
      <c r="M202" s="857"/>
      <c r="N202" s="857"/>
      <c r="O202" s="857"/>
      <c r="P202" s="857"/>
      <c r="Q202" s="857"/>
      <c r="R202" s="857"/>
      <c r="S202" s="857"/>
      <c r="T202" s="857"/>
      <c r="U202" s="857"/>
      <c r="V202" s="857"/>
      <c r="W202" s="857"/>
      <c r="X202" s="857"/>
      <c r="Y202" s="857"/>
      <c r="Z202" s="857"/>
      <c r="AA202" s="857"/>
      <c r="AB202" s="857"/>
      <c r="AC202" s="857"/>
      <c r="AD202" s="857"/>
      <c r="AE202" s="857"/>
      <c r="AF202" s="858"/>
      <c r="AG202" s="848" t="s">
        <v>44</v>
      </c>
      <c r="AH202" s="848"/>
      <c r="AI202" s="848"/>
      <c r="AJ202" s="848"/>
      <c r="AK202" s="848"/>
      <c r="AL202" s="848"/>
      <c r="AM202" s="848"/>
      <c r="AN202" s="848"/>
      <c r="AO202" s="848"/>
      <c r="AP202" s="848"/>
      <c r="AQ202" s="848" t="s">
        <v>45</v>
      </c>
      <c r="AR202" s="848"/>
      <c r="AS202" s="848"/>
      <c r="AT202" s="848"/>
      <c r="AU202" s="848"/>
      <c r="AV202" s="848"/>
      <c r="AW202" s="848"/>
      <c r="AX202" s="848"/>
      <c r="AY202" s="848"/>
      <c r="AZ202" s="848"/>
      <c r="BA202" s="848"/>
      <c r="BB202" s="848"/>
      <c r="BC202" s="848"/>
      <c r="BD202" s="848"/>
      <c r="BE202" s="848"/>
      <c r="BF202" s="848"/>
      <c r="BG202" s="848"/>
      <c r="BH202" s="848"/>
      <c r="BI202" s="848"/>
      <c r="BJ202" s="848"/>
      <c r="BK202" s="848"/>
      <c r="BL202" s="848"/>
      <c r="BM202" s="848"/>
      <c r="BN202" s="848"/>
      <c r="BO202" s="848"/>
      <c r="BP202" s="848"/>
      <c r="BQ202" s="848"/>
      <c r="BR202" s="848"/>
      <c r="BS202" s="848"/>
      <c r="BT202" s="848"/>
      <c r="BU202" s="848"/>
      <c r="BV202" s="848"/>
      <c r="BW202" s="848"/>
      <c r="BX202" s="848"/>
      <c r="BY202" s="848"/>
      <c r="BZ202" s="848"/>
      <c r="CA202" s="848"/>
      <c r="CB202" s="848"/>
      <c r="CC202" s="848"/>
      <c r="CD202" s="848"/>
      <c r="CE202" s="848"/>
      <c r="CF202" s="848"/>
      <c r="CG202" s="848"/>
      <c r="CH202" s="848"/>
      <c r="CI202" s="848"/>
      <c r="CJ202" s="848"/>
      <c r="CK202" s="848"/>
      <c r="CL202" s="848"/>
      <c r="CM202" s="848"/>
      <c r="CN202" s="848"/>
      <c r="CO202" s="848"/>
      <c r="CP202" s="848"/>
      <c r="CQ202" s="848"/>
      <c r="CR202" s="848"/>
      <c r="CS202" s="848"/>
      <c r="CT202" s="848"/>
      <c r="CU202" s="848"/>
      <c r="CV202" s="848"/>
      <c r="CW202" s="848"/>
      <c r="CX202" s="848"/>
      <c r="CY202" s="848"/>
      <c r="CZ202" s="848"/>
      <c r="DA202" s="848"/>
      <c r="DB202" s="848"/>
      <c r="DC202" s="848"/>
      <c r="DD202" s="848"/>
    </row>
    <row r="203" spans="1:108" ht="21.75" customHeight="1">
      <c r="A203" s="848" t="s">
        <v>704</v>
      </c>
      <c r="B203" s="848"/>
      <c r="C203" s="848"/>
      <c r="D203" s="848"/>
      <c r="E203" s="848"/>
      <c r="F203" s="856" t="s">
        <v>267</v>
      </c>
      <c r="G203" s="857"/>
      <c r="H203" s="857"/>
      <c r="I203" s="857"/>
      <c r="J203" s="857"/>
      <c r="K203" s="857"/>
      <c r="L203" s="857"/>
      <c r="M203" s="857"/>
      <c r="N203" s="857"/>
      <c r="O203" s="857"/>
      <c r="P203" s="857"/>
      <c r="Q203" s="857"/>
      <c r="R203" s="857"/>
      <c r="S203" s="857"/>
      <c r="T203" s="857"/>
      <c r="U203" s="857"/>
      <c r="V203" s="857"/>
      <c r="W203" s="857"/>
      <c r="X203" s="857"/>
      <c r="Y203" s="857"/>
      <c r="Z203" s="857"/>
      <c r="AA203" s="857"/>
      <c r="AB203" s="857"/>
      <c r="AC203" s="857"/>
      <c r="AD203" s="857"/>
      <c r="AE203" s="857"/>
      <c r="AF203" s="858"/>
      <c r="AG203" s="848" t="s">
        <v>44</v>
      </c>
      <c r="AH203" s="848"/>
      <c r="AI203" s="848"/>
      <c r="AJ203" s="848"/>
      <c r="AK203" s="848"/>
      <c r="AL203" s="848"/>
      <c r="AM203" s="848"/>
      <c r="AN203" s="848"/>
      <c r="AO203" s="848"/>
      <c r="AP203" s="848"/>
      <c r="AQ203" s="848" t="s">
        <v>45</v>
      </c>
      <c r="AR203" s="848"/>
      <c r="AS203" s="848"/>
      <c r="AT203" s="848"/>
      <c r="AU203" s="848"/>
      <c r="AV203" s="848"/>
      <c r="AW203" s="848"/>
      <c r="AX203" s="848"/>
      <c r="AY203" s="848"/>
      <c r="AZ203" s="848"/>
      <c r="BA203" s="848"/>
      <c r="BB203" s="848"/>
      <c r="BC203" s="848"/>
      <c r="BD203" s="848"/>
      <c r="BE203" s="848"/>
      <c r="BF203" s="848"/>
      <c r="BG203" s="848"/>
      <c r="BH203" s="848"/>
      <c r="BI203" s="848"/>
      <c r="BJ203" s="848"/>
      <c r="BK203" s="848"/>
      <c r="BL203" s="848"/>
      <c r="BM203" s="848"/>
      <c r="BN203" s="848"/>
      <c r="BO203" s="848"/>
      <c r="BP203" s="848"/>
      <c r="BQ203" s="848"/>
      <c r="BR203" s="848"/>
      <c r="BS203" s="848"/>
      <c r="BT203" s="848"/>
      <c r="BU203" s="848"/>
      <c r="BV203" s="848"/>
      <c r="BW203" s="848"/>
      <c r="BX203" s="848"/>
      <c r="BY203" s="848"/>
      <c r="BZ203" s="848"/>
      <c r="CA203" s="848"/>
      <c r="CB203" s="848"/>
      <c r="CC203" s="848"/>
      <c r="CD203" s="848"/>
      <c r="CE203" s="848"/>
      <c r="CF203" s="848"/>
      <c r="CG203" s="848"/>
      <c r="CH203" s="848"/>
      <c r="CI203" s="848"/>
      <c r="CJ203" s="848"/>
      <c r="CK203" s="848"/>
      <c r="CL203" s="848"/>
      <c r="CM203" s="848"/>
      <c r="CN203" s="848"/>
      <c r="CO203" s="848"/>
      <c r="CP203" s="848"/>
      <c r="CQ203" s="848"/>
      <c r="CR203" s="848"/>
      <c r="CS203" s="848"/>
      <c r="CT203" s="848"/>
      <c r="CU203" s="848"/>
      <c r="CV203" s="848"/>
      <c r="CW203" s="848"/>
      <c r="CX203" s="848"/>
      <c r="CY203" s="848"/>
      <c r="CZ203" s="848"/>
      <c r="DA203" s="848"/>
      <c r="DB203" s="848"/>
      <c r="DC203" s="848"/>
      <c r="DD203" s="848"/>
    </row>
    <row r="204" spans="1:108" ht="21.75" customHeight="1">
      <c r="A204" s="848" t="s">
        <v>705</v>
      </c>
      <c r="B204" s="848"/>
      <c r="C204" s="848"/>
      <c r="D204" s="848"/>
      <c r="E204" s="848"/>
      <c r="F204" s="856" t="s">
        <v>728</v>
      </c>
      <c r="G204" s="857"/>
      <c r="H204" s="857"/>
      <c r="I204" s="857"/>
      <c r="J204" s="857"/>
      <c r="K204" s="857"/>
      <c r="L204" s="857"/>
      <c r="M204" s="857"/>
      <c r="N204" s="857"/>
      <c r="O204" s="857"/>
      <c r="P204" s="857"/>
      <c r="Q204" s="857"/>
      <c r="R204" s="857"/>
      <c r="S204" s="857"/>
      <c r="T204" s="857"/>
      <c r="U204" s="857"/>
      <c r="V204" s="857"/>
      <c r="W204" s="857"/>
      <c r="X204" s="857"/>
      <c r="Y204" s="857"/>
      <c r="Z204" s="857"/>
      <c r="AA204" s="857"/>
      <c r="AB204" s="857"/>
      <c r="AC204" s="857"/>
      <c r="AD204" s="857"/>
      <c r="AE204" s="857"/>
      <c r="AF204" s="858"/>
      <c r="AG204" s="848" t="s">
        <v>44</v>
      </c>
      <c r="AH204" s="848"/>
      <c r="AI204" s="848"/>
      <c r="AJ204" s="848"/>
      <c r="AK204" s="848"/>
      <c r="AL204" s="848"/>
      <c r="AM204" s="848"/>
      <c r="AN204" s="848"/>
      <c r="AO204" s="848"/>
      <c r="AP204" s="848"/>
      <c r="AQ204" s="848" t="s">
        <v>45</v>
      </c>
      <c r="AR204" s="848"/>
      <c r="AS204" s="848"/>
      <c r="AT204" s="848"/>
      <c r="AU204" s="848"/>
      <c r="AV204" s="848"/>
      <c r="AW204" s="848"/>
      <c r="AX204" s="848"/>
      <c r="AY204" s="848"/>
      <c r="AZ204" s="848"/>
      <c r="BA204" s="848"/>
      <c r="BB204" s="848"/>
      <c r="BC204" s="848"/>
      <c r="BD204" s="848"/>
      <c r="BE204" s="848"/>
      <c r="BF204" s="848"/>
      <c r="BG204" s="848"/>
      <c r="BH204" s="848"/>
      <c r="BI204" s="848"/>
      <c r="BJ204" s="848"/>
      <c r="BK204" s="848"/>
      <c r="BL204" s="848"/>
      <c r="BM204" s="848"/>
      <c r="BN204" s="848"/>
      <c r="BO204" s="848"/>
      <c r="BP204" s="848"/>
      <c r="BQ204" s="848"/>
      <c r="BR204" s="848"/>
      <c r="BS204" s="848"/>
      <c r="BT204" s="848"/>
      <c r="BU204" s="848"/>
      <c r="BV204" s="848"/>
      <c r="BW204" s="848"/>
      <c r="BX204" s="848"/>
      <c r="BY204" s="848"/>
      <c r="BZ204" s="848"/>
      <c r="CA204" s="848"/>
      <c r="CB204" s="848"/>
      <c r="CC204" s="848"/>
      <c r="CD204" s="848"/>
      <c r="CE204" s="848"/>
      <c r="CF204" s="848"/>
      <c r="CG204" s="848"/>
      <c r="CH204" s="848"/>
      <c r="CI204" s="848"/>
      <c r="CJ204" s="848"/>
      <c r="CK204" s="848"/>
      <c r="CL204" s="848"/>
      <c r="CM204" s="848"/>
      <c r="CN204" s="848"/>
      <c r="CO204" s="848"/>
      <c r="CP204" s="848"/>
      <c r="CQ204" s="848"/>
      <c r="CR204" s="848"/>
      <c r="CS204" s="848"/>
      <c r="CT204" s="848"/>
      <c r="CU204" s="848"/>
      <c r="CV204" s="848"/>
      <c r="CW204" s="848"/>
      <c r="CX204" s="848"/>
      <c r="CY204" s="848"/>
      <c r="CZ204" s="848"/>
      <c r="DA204" s="848"/>
      <c r="DB204" s="848"/>
      <c r="DC204" s="848"/>
      <c r="DD204" s="848"/>
    </row>
    <row r="205" spans="1:108" ht="21.75" customHeight="1">
      <c r="A205" s="848" t="s">
        <v>721</v>
      </c>
      <c r="B205" s="848"/>
      <c r="C205" s="848"/>
      <c r="D205" s="848"/>
      <c r="E205" s="848"/>
      <c r="F205" s="856" t="s">
        <v>0</v>
      </c>
      <c r="G205" s="857"/>
      <c r="H205" s="857"/>
      <c r="I205" s="857"/>
      <c r="J205" s="857"/>
      <c r="K205" s="857"/>
      <c r="L205" s="857"/>
      <c r="M205" s="857"/>
      <c r="N205" s="857"/>
      <c r="O205" s="857"/>
      <c r="P205" s="857"/>
      <c r="Q205" s="857"/>
      <c r="R205" s="857"/>
      <c r="S205" s="857"/>
      <c r="T205" s="857"/>
      <c r="U205" s="857"/>
      <c r="V205" s="857"/>
      <c r="W205" s="857"/>
      <c r="X205" s="857"/>
      <c r="Y205" s="857"/>
      <c r="Z205" s="857"/>
      <c r="AA205" s="857"/>
      <c r="AB205" s="857"/>
      <c r="AC205" s="857"/>
      <c r="AD205" s="857"/>
      <c r="AE205" s="857"/>
      <c r="AF205" s="858"/>
      <c r="AG205" s="848" t="s">
        <v>44</v>
      </c>
      <c r="AH205" s="848"/>
      <c r="AI205" s="848"/>
      <c r="AJ205" s="848"/>
      <c r="AK205" s="848"/>
      <c r="AL205" s="848"/>
      <c r="AM205" s="848"/>
      <c r="AN205" s="848"/>
      <c r="AO205" s="848"/>
      <c r="AP205" s="848"/>
      <c r="AQ205" s="848" t="s">
        <v>45</v>
      </c>
      <c r="AR205" s="848"/>
      <c r="AS205" s="848"/>
      <c r="AT205" s="848"/>
      <c r="AU205" s="848"/>
      <c r="AV205" s="848"/>
      <c r="AW205" s="848"/>
      <c r="AX205" s="848"/>
      <c r="AY205" s="848"/>
      <c r="AZ205" s="848"/>
      <c r="BA205" s="848"/>
      <c r="BB205" s="848"/>
      <c r="BC205" s="848"/>
      <c r="BD205" s="848"/>
      <c r="BE205" s="848"/>
      <c r="BF205" s="848"/>
      <c r="BG205" s="848"/>
      <c r="BH205" s="848"/>
      <c r="BI205" s="848"/>
      <c r="BJ205" s="848"/>
      <c r="BK205" s="848"/>
      <c r="BL205" s="848"/>
      <c r="BM205" s="848"/>
      <c r="BN205" s="848"/>
      <c r="BO205" s="848"/>
      <c r="BP205" s="848"/>
      <c r="BQ205" s="848"/>
      <c r="BR205" s="848"/>
      <c r="BS205" s="848"/>
      <c r="BT205" s="848"/>
      <c r="BU205" s="848"/>
      <c r="BV205" s="848"/>
      <c r="BW205" s="848"/>
      <c r="BX205" s="848"/>
      <c r="BY205" s="848"/>
      <c r="BZ205" s="848"/>
      <c r="CA205" s="848"/>
      <c r="CB205" s="848"/>
      <c r="CC205" s="848"/>
      <c r="CD205" s="848"/>
      <c r="CE205" s="848"/>
      <c r="CF205" s="848"/>
      <c r="CG205" s="848"/>
      <c r="CH205" s="848"/>
      <c r="CI205" s="848"/>
      <c r="CJ205" s="848"/>
      <c r="CK205" s="848"/>
      <c r="CL205" s="848"/>
      <c r="CM205" s="848"/>
      <c r="CN205" s="848"/>
      <c r="CO205" s="848"/>
      <c r="CP205" s="848"/>
      <c r="CQ205" s="848"/>
      <c r="CR205" s="848"/>
      <c r="CS205" s="848"/>
      <c r="CT205" s="848"/>
      <c r="CU205" s="848"/>
      <c r="CV205" s="848"/>
      <c r="CW205" s="848"/>
      <c r="CX205" s="848"/>
      <c r="CY205" s="848"/>
      <c r="CZ205" s="848"/>
      <c r="DA205" s="848"/>
      <c r="DB205" s="848"/>
      <c r="DC205" s="848"/>
      <c r="DD205" s="848"/>
    </row>
    <row r="206" spans="1:108" ht="21.75" customHeight="1">
      <c r="A206" s="848">
        <v>4</v>
      </c>
      <c r="B206" s="848"/>
      <c r="C206" s="848"/>
      <c r="D206" s="848"/>
      <c r="E206" s="848"/>
      <c r="F206" s="853" t="s">
        <v>1</v>
      </c>
      <c r="G206" s="854"/>
      <c r="H206" s="854"/>
      <c r="I206" s="854"/>
      <c r="J206" s="854"/>
      <c r="K206" s="854"/>
      <c r="L206" s="854"/>
      <c r="M206" s="854"/>
      <c r="N206" s="854"/>
      <c r="O206" s="854"/>
      <c r="P206" s="854"/>
      <c r="Q206" s="854"/>
      <c r="R206" s="854"/>
      <c r="S206" s="854"/>
      <c r="T206" s="854"/>
      <c r="U206" s="854"/>
      <c r="V206" s="854"/>
      <c r="W206" s="854"/>
      <c r="X206" s="854"/>
      <c r="Y206" s="854"/>
      <c r="Z206" s="854"/>
      <c r="AA206" s="854"/>
      <c r="AB206" s="854"/>
      <c r="AC206" s="854"/>
      <c r="AD206" s="854"/>
      <c r="AE206" s="854"/>
      <c r="AF206" s="854"/>
      <c r="AG206" s="854"/>
      <c r="AH206" s="854"/>
      <c r="AI206" s="854"/>
      <c r="AJ206" s="854"/>
      <c r="AK206" s="854"/>
      <c r="AL206" s="854"/>
      <c r="AM206" s="854"/>
      <c r="AN206" s="854"/>
      <c r="AO206" s="854"/>
      <c r="AP206" s="854"/>
      <c r="AQ206" s="854"/>
      <c r="AR206" s="854"/>
      <c r="AS206" s="854"/>
      <c r="AT206" s="854"/>
      <c r="AU206" s="854"/>
      <c r="AV206" s="854"/>
      <c r="AW206" s="854"/>
      <c r="AX206" s="854"/>
      <c r="AY206" s="854"/>
      <c r="AZ206" s="854"/>
      <c r="BA206" s="854"/>
      <c r="BB206" s="854"/>
      <c r="BC206" s="854"/>
      <c r="BD206" s="854"/>
      <c r="BE206" s="854"/>
      <c r="BF206" s="854"/>
      <c r="BG206" s="854"/>
      <c r="BH206" s="854"/>
      <c r="BI206" s="854"/>
      <c r="BJ206" s="854"/>
      <c r="BK206" s="854"/>
      <c r="BL206" s="854"/>
      <c r="BM206" s="854"/>
      <c r="BN206" s="854"/>
      <c r="BO206" s="854"/>
      <c r="BP206" s="854"/>
      <c r="BQ206" s="854"/>
      <c r="BR206" s="854"/>
      <c r="BS206" s="854"/>
      <c r="BT206" s="854"/>
      <c r="BU206" s="854"/>
      <c r="BV206" s="854"/>
      <c r="BW206" s="854"/>
      <c r="BX206" s="854"/>
      <c r="BY206" s="854"/>
      <c r="BZ206" s="854"/>
      <c r="CA206" s="854"/>
      <c r="CB206" s="854"/>
      <c r="CC206" s="854"/>
      <c r="CD206" s="854"/>
      <c r="CE206" s="854"/>
      <c r="CF206" s="854"/>
      <c r="CG206" s="854"/>
      <c r="CH206" s="854"/>
      <c r="CI206" s="854"/>
      <c r="CJ206" s="854"/>
      <c r="CK206" s="854"/>
      <c r="CL206" s="854"/>
      <c r="CM206" s="854"/>
      <c r="CN206" s="854"/>
      <c r="CO206" s="854"/>
      <c r="CP206" s="854"/>
      <c r="CQ206" s="854"/>
      <c r="CR206" s="854"/>
      <c r="CS206" s="854"/>
      <c r="CT206" s="854"/>
      <c r="CU206" s="854"/>
      <c r="CV206" s="854"/>
      <c r="CW206" s="854"/>
      <c r="CX206" s="854"/>
      <c r="CY206" s="854"/>
      <c r="CZ206" s="854"/>
      <c r="DA206" s="854"/>
      <c r="DB206" s="854"/>
      <c r="DC206" s="854"/>
      <c r="DD206" s="855"/>
    </row>
    <row r="207" spans="1:108" ht="21.75" customHeight="1">
      <c r="A207" s="848" t="s">
        <v>706</v>
      </c>
      <c r="B207" s="848"/>
      <c r="C207" s="848"/>
      <c r="D207" s="848"/>
      <c r="E207" s="848"/>
      <c r="F207" s="849" t="s">
        <v>2</v>
      </c>
      <c r="G207" s="850"/>
      <c r="H207" s="850"/>
      <c r="I207" s="850"/>
      <c r="J207" s="850"/>
      <c r="K207" s="850"/>
      <c r="L207" s="850"/>
      <c r="M207" s="850"/>
      <c r="N207" s="850"/>
      <c r="O207" s="850"/>
      <c r="P207" s="850"/>
      <c r="Q207" s="850"/>
      <c r="R207" s="850"/>
      <c r="S207" s="850"/>
      <c r="T207" s="850"/>
      <c r="U207" s="850"/>
      <c r="V207" s="850"/>
      <c r="W207" s="850"/>
      <c r="X207" s="850"/>
      <c r="Y207" s="850"/>
      <c r="Z207" s="850"/>
      <c r="AA207" s="850"/>
      <c r="AB207" s="850"/>
      <c r="AC207" s="850"/>
      <c r="AD207" s="850"/>
      <c r="AE207" s="850"/>
      <c r="AF207" s="851"/>
      <c r="AG207" s="848" t="s">
        <v>44</v>
      </c>
      <c r="AH207" s="848"/>
      <c r="AI207" s="848"/>
      <c r="AJ207" s="848"/>
      <c r="AK207" s="848"/>
      <c r="AL207" s="848"/>
      <c r="AM207" s="848"/>
      <c r="AN207" s="848"/>
      <c r="AO207" s="848"/>
      <c r="AP207" s="848"/>
      <c r="AQ207" s="848" t="s">
        <v>45</v>
      </c>
      <c r="AR207" s="848"/>
      <c r="AS207" s="848"/>
      <c r="AT207" s="848"/>
      <c r="AU207" s="848"/>
      <c r="AV207" s="848"/>
      <c r="AW207" s="848"/>
      <c r="AX207" s="848"/>
      <c r="AY207" s="848"/>
      <c r="AZ207" s="848"/>
      <c r="BA207" s="848"/>
      <c r="BB207" s="848"/>
      <c r="BC207" s="848"/>
      <c r="BD207" s="848"/>
      <c r="BE207" s="848"/>
      <c r="BF207" s="848"/>
      <c r="BG207" s="848"/>
      <c r="BH207" s="848"/>
      <c r="BI207" s="848"/>
      <c r="BJ207" s="848"/>
      <c r="BK207" s="848"/>
      <c r="BL207" s="848"/>
      <c r="BM207" s="848"/>
      <c r="BN207" s="848"/>
      <c r="BO207" s="848"/>
      <c r="BP207" s="848"/>
      <c r="BQ207" s="848"/>
      <c r="BR207" s="848"/>
      <c r="BS207" s="848"/>
      <c r="BT207" s="848"/>
      <c r="BU207" s="848"/>
      <c r="BV207" s="848"/>
      <c r="BW207" s="848"/>
      <c r="BX207" s="848"/>
      <c r="BY207" s="848"/>
      <c r="BZ207" s="848"/>
      <c r="CA207" s="848"/>
      <c r="CB207" s="848"/>
      <c r="CC207" s="848"/>
      <c r="CD207" s="848"/>
      <c r="CE207" s="848"/>
      <c r="CF207" s="848"/>
      <c r="CG207" s="848"/>
      <c r="CH207" s="848"/>
      <c r="CI207" s="848"/>
      <c r="CJ207" s="848"/>
      <c r="CK207" s="848"/>
      <c r="CL207" s="848"/>
      <c r="CM207" s="848"/>
      <c r="CN207" s="848"/>
      <c r="CO207" s="848"/>
      <c r="CP207" s="848"/>
      <c r="CQ207" s="848"/>
      <c r="CR207" s="848"/>
      <c r="CS207" s="848"/>
      <c r="CT207" s="848"/>
      <c r="CU207" s="848"/>
      <c r="CV207" s="848"/>
      <c r="CW207" s="848"/>
      <c r="CX207" s="848"/>
      <c r="CY207" s="848"/>
      <c r="CZ207" s="848"/>
      <c r="DA207" s="848"/>
      <c r="DB207" s="848"/>
      <c r="DC207" s="848"/>
      <c r="DD207" s="848"/>
    </row>
    <row r="208" spans="1:108" ht="21.75" customHeight="1">
      <c r="A208" s="848" t="s">
        <v>707</v>
      </c>
      <c r="B208" s="848"/>
      <c r="C208" s="848"/>
      <c r="D208" s="848"/>
      <c r="E208" s="848"/>
      <c r="F208" s="849" t="s">
        <v>3</v>
      </c>
      <c r="G208" s="850"/>
      <c r="H208" s="850"/>
      <c r="I208" s="850"/>
      <c r="J208" s="850"/>
      <c r="K208" s="850"/>
      <c r="L208" s="850"/>
      <c r="M208" s="850"/>
      <c r="N208" s="850"/>
      <c r="O208" s="850"/>
      <c r="P208" s="850"/>
      <c r="Q208" s="850"/>
      <c r="R208" s="850"/>
      <c r="S208" s="850"/>
      <c r="T208" s="850"/>
      <c r="U208" s="850"/>
      <c r="V208" s="850"/>
      <c r="W208" s="850"/>
      <c r="X208" s="850"/>
      <c r="Y208" s="850"/>
      <c r="Z208" s="850"/>
      <c r="AA208" s="850"/>
      <c r="AB208" s="850"/>
      <c r="AC208" s="850"/>
      <c r="AD208" s="850"/>
      <c r="AE208" s="850"/>
      <c r="AF208" s="851"/>
      <c r="AG208" s="848" t="s">
        <v>44</v>
      </c>
      <c r="AH208" s="848"/>
      <c r="AI208" s="848"/>
      <c r="AJ208" s="848"/>
      <c r="AK208" s="848"/>
      <c r="AL208" s="848"/>
      <c r="AM208" s="848"/>
      <c r="AN208" s="848"/>
      <c r="AO208" s="848"/>
      <c r="AP208" s="848"/>
      <c r="AQ208" s="848" t="s">
        <v>45</v>
      </c>
      <c r="AR208" s="848"/>
      <c r="AS208" s="848"/>
      <c r="AT208" s="848"/>
      <c r="AU208" s="848"/>
      <c r="AV208" s="848"/>
      <c r="AW208" s="848"/>
      <c r="AX208" s="848"/>
      <c r="AY208" s="848"/>
      <c r="AZ208" s="848"/>
      <c r="BA208" s="848"/>
      <c r="BB208" s="848"/>
      <c r="BC208" s="848"/>
      <c r="BD208" s="848"/>
      <c r="BE208" s="848"/>
      <c r="BF208" s="848"/>
      <c r="BG208" s="848"/>
      <c r="BH208" s="848"/>
      <c r="BI208" s="848"/>
      <c r="BJ208" s="848"/>
      <c r="BK208" s="848"/>
      <c r="BL208" s="848"/>
      <c r="BM208" s="848"/>
      <c r="BN208" s="848"/>
      <c r="BO208" s="848"/>
      <c r="BP208" s="848"/>
      <c r="BQ208" s="848"/>
      <c r="BR208" s="848"/>
      <c r="BS208" s="848"/>
      <c r="BT208" s="848"/>
      <c r="BU208" s="848"/>
      <c r="BV208" s="848"/>
      <c r="BW208" s="848"/>
      <c r="BX208" s="848"/>
      <c r="BY208" s="848"/>
      <c r="BZ208" s="848"/>
      <c r="CA208" s="848"/>
      <c r="CB208" s="848"/>
      <c r="CC208" s="848"/>
      <c r="CD208" s="848"/>
      <c r="CE208" s="848"/>
      <c r="CF208" s="848"/>
      <c r="CG208" s="848"/>
      <c r="CH208" s="848"/>
      <c r="CI208" s="848"/>
      <c r="CJ208" s="848"/>
      <c r="CK208" s="848"/>
      <c r="CL208" s="848"/>
      <c r="CM208" s="848"/>
      <c r="CN208" s="848"/>
      <c r="CO208" s="848"/>
      <c r="CP208" s="848"/>
      <c r="CQ208" s="848"/>
      <c r="CR208" s="848"/>
      <c r="CS208" s="848"/>
      <c r="CT208" s="848"/>
      <c r="CU208" s="848"/>
      <c r="CV208" s="848"/>
      <c r="CW208" s="848"/>
      <c r="CX208" s="848"/>
      <c r="CY208" s="848"/>
      <c r="CZ208" s="848"/>
      <c r="DA208" s="848"/>
      <c r="DB208" s="848"/>
      <c r="DC208" s="848"/>
      <c r="DD208" s="848"/>
    </row>
    <row r="209" spans="1:108" ht="21.75" customHeight="1">
      <c r="A209" s="848" t="s">
        <v>708</v>
      </c>
      <c r="B209" s="848"/>
      <c r="C209" s="848"/>
      <c r="D209" s="848"/>
      <c r="E209" s="848"/>
      <c r="F209" s="849" t="s">
        <v>4</v>
      </c>
      <c r="G209" s="850"/>
      <c r="H209" s="850"/>
      <c r="I209" s="850"/>
      <c r="J209" s="850"/>
      <c r="K209" s="850"/>
      <c r="L209" s="850"/>
      <c r="M209" s="850"/>
      <c r="N209" s="850"/>
      <c r="O209" s="850"/>
      <c r="P209" s="850"/>
      <c r="Q209" s="850"/>
      <c r="R209" s="850"/>
      <c r="S209" s="850"/>
      <c r="T209" s="850"/>
      <c r="U209" s="850"/>
      <c r="V209" s="850"/>
      <c r="W209" s="850"/>
      <c r="X209" s="850"/>
      <c r="Y209" s="850"/>
      <c r="Z209" s="850"/>
      <c r="AA209" s="850"/>
      <c r="AB209" s="850"/>
      <c r="AC209" s="850"/>
      <c r="AD209" s="850"/>
      <c r="AE209" s="850"/>
      <c r="AF209" s="851"/>
      <c r="AG209" s="848" t="s">
        <v>44</v>
      </c>
      <c r="AH209" s="848"/>
      <c r="AI209" s="848"/>
      <c r="AJ209" s="848"/>
      <c r="AK209" s="848"/>
      <c r="AL209" s="848"/>
      <c r="AM209" s="848"/>
      <c r="AN209" s="848"/>
      <c r="AO209" s="848"/>
      <c r="AP209" s="848"/>
      <c r="AQ209" s="848" t="s">
        <v>45</v>
      </c>
      <c r="AR209" s="848"/>
      <c r="AS209" s="848"/>
      <c r="AT209" s="848"/>
      <c r="AU209" s="848"/>
      <c r="AV209" s="848"/>
      <c r="AW209" s="848"/>
      <c r="AX209" s="848"/>
      <c r="AY209" s="848"/>
      <c r="AZ209" s="848"/>
      <c r="BA209" s="848"/>
      <c r="BB209" s="848"/>
      <c r="BC209" s="848"/>
      <c r="BD209" s="848"/>
      <c r="BE209" s="848"/>
      <c r="BF209" s="848"/>
      <c r="BG209" s="848"/>
      <c r="BH209" s="848"/>
      <c r="BI209" s="848"/>
      <c r="BJ209" s="848"/>
      <c r="BK209" s="848"/>
      <c r="BL209" s="848"/>
      <c r="BM209" s="848"/>
      <c r="BN209" s="848"/>
      <c r="BO209" s="848"/>
      <c r="BP209" s="848"/>
      <c r="BQ209" s="848"/>
      <c r="BR209" s="848"/>
      <c r="BS209" s="848"/>
      <c r="BT209" s="848"/>
      <c r="BU209" s="848"/>
      <c r="BV209" s="848"/>
      <c r="BW209" s="848"/>
      <c r="BX209" s="848"/>
      <c r="BY209" s="848"/>
      <c r="BZ209" s="848"/>
      <c r="CA209" s="848"/>
      <c r="CB209" s="848"/>
      <c r="CC209" s="848"/>
      <c r="CD209" s="848"/>
      <c r="CE209" s="848"/>
      <c r="CF209" s="848"/>
      <c r="CG209" s="848"/>
      <c r="CH209" s="848"/>
      <c r="CI209" s="848"/>
      <c r="CJ209" s="848"/>
      <c r="CK209" s="848"/>
      <c r="CL209" s="848"/>
      <c r="CM209" s="848"/>
      <c r="CN209" s="848"/>
      <c r="CO209" s="848"/>
      <c r="CP209" s="848"/>
      <c r="CQ209" s="848"/>
      <c r="CR209" s="848"/>
      <c r="CS209" s="848"/>
      <c r="CT209" s="848"/>
      <c r="CU209" s="848"/>
      <c r="CV209" s="848"/>
      <c r="CW209" s="848"/>
      <c r="CX209" s="848"/>
      <c r="CY209" s="848"/>
      <c r="CZ209" s="848"/>
      <c r="DA209" s="848"/>
      <c r="DB209" s="848"/>
      <c r="DC209" s="848"/>
      <c r="DD209" s="848"/>
    </row>
    <row r="210" spans="1:108" ht="21.75" customHeight="1">
      <c r="A210" s="848" t="s">
        <v>709</v>
      </c>
      <c r="B210" s="848"/>
      <c r="C210" s="848"/>
      <c r="D210" s="848"/>
      <c r="E210" s="848"/>
      <c r="F210" s="849" t="s">
        <v>281</v>
      </c>
      <c r="G210" s="850"/>
      <c r="H210" s="850"/>
      <c r="I210" s="850"/>
      <c r="J210" s="850"/>
      <c r="K210" s="850"/>
      <c r="L210" s="850"/>
      <c r="M210" s="850"/>
      <c r="N210" s="850"/>
      <c r="O210" s="850"/>
      <c r="P210" s="850"/>
      <c r="Q210" s="850"/>
      <c r="R210" s="850"/>
      <c r="S210" s="850"/>
      <c r="T210" s="850"/>
      <c r="U210" s="850"/>
      <c r="V210" s="850"/>
      <c r="W210" s="850"/>
      <c r="X210" s="850"/>
      <c r="Y210" s="850"/>
      <c r="Z210" s="850"/>
      <c r="AA210" s="850"/>
      <c r="AB210" s="850"/>
      <c r="AC210" s="850"/>
      <c r="AD210" s="850"/>
      <c r="AE210" s="850"/>
      <c r="AF210" s="851"/>
      <c r="AG210" s="848" t="s">
        <v>44</v>
      </c>
      <c r="AH210" s="848"/>
      <c r="AI210" s="848"/>
      <c r="AJ210" s="848"/>
      <c r="AK210" s="848"/>
      <c r="AL210" s="848"/>
      <c r="AM210" s="848"/>
      <c r="AN210" s="848"/>
      <c r="AO210" s="848"/>
      <c r="AP210" s="848"/>
      <c r="AQ210" s="848" t="s">
        <v>45</v>
      </c>
      <c r="AR210" s="848"/>
      <c r="AS210" s="848"/>
      <c r="AT210" s="848"/>
      <c r="AU210" s="848"/>
      <c r="AV210" s="848"/>
      <c r="AW210" s="848"/>
      <c r="AX210" s="848"/>
      <c r="AY210" s="848"/>
      <c r="AZ210" s="848"/>
      <c r="BA210" s="848"/>
      <c r="BB210" s="848"/>
      <c r="BC210" s="848"/>
      <c r="BD210" s="848"/>
      <c r="BE210" s="848"/>
      <c r="BF210" s="848"/>
      <c r="BG210" s="848"/>
      <c r="BH210" s="848"/>
      <c r="BI210" s="848"/>
      <c r="BJ210" s="848"/>
      <c r="BK210" s="848"/>
      <c r="BL210" s="848"/>
      <c r="BM210" s="848"/>
      <c r="BN210" s="848"/>
      <c r="BO210" s="848"/>
      <c r="BP210" s="848"/>
      <c r="BQ210" s="848"/>
      <c r="BR210" s="848"/>
      <c r="BS210" s="848"/>
      <c r="BT210" s="848"/>
      <c r="BU210" s="848"/>
      <c r="BV210" s="848"/>
      <c r="BW210" s="848"/>
      <c r="BX210" s="848"/>
      <c r="BY210" s="848"/>
      <c r="BZ210" s="848"/>
      <c r="CA210" s="848"/>
      <c r="CB210" s="848"/>
      <c r="CC210" s="848"/>
      <c r="CD210" s="848"/>
      <c r="CE210" s="848"/>
      <c r="CF210" s="848"/>
      <c r="CG210" s="848"/>
      <c r="CH210" s="848"/>
      <c r="CI210" s="848"/>
      <c r="CJ210" s="848"/>
      <c r="CK210" s="848"/>
      <c r="CL210" s="848"/>
      <c r="CM210" s="848"/>
      <c r="CN210" s="848"/>
      <c r="CO210" s="848"/>
      <c r="CP210" s="848"/>
      <c r="CQ210" s="848"/>
      <c r="CR210" s="848"/>
      <c r="CS210" s="848"/>
      <c r="CT210" s="848"/>
      <c r="CU210" s="848"/>
      <c r="CV210" s="848"/>
      <c r="CW210" s="848"/>
      <c r="CX210" s="848"/>
      <c r="CY210" s="848"/>
      <c r="CZ210" s="848"/>
      <c r="DA210" s="848"/>
      <c r="DB210" s="848"/>
      <c r="DC210" s="848"/>
      <c r="DD210" s="848"/>
    </row>
    <row r="211" spans="1:108" ht="21.75" customHeight="1">
      <c r="A211" s="859" t="s">
        <v>33</v>
      </c>
      <c r="B211" s="860"/>
      <c r="C211" s="860"/>
      <c r="D211" s="860"/>
      <c r="E211" s="860"/>
      <c r="F211" s="860"/>
      <c r="G211" s="860"/>
      <c r="H211" s="860"/>
      <c r="I211" s="860"/>
      <c r="J211" s="860"/>
      <c r="K211" s="860"/>
      <c r="L211" s="860"/>
      <c r="M211" s="860"/>
      <c r="N211" s="860"/>
      <c r="O211" s="860"/>
      <c r="P211" s="860"/>
      <c r="Q211" s="860"/>
      <c r="R211" s="860"/>
      <c r="S211" s="860"/>
      <c r="T211" s="860"/>
      <c r="U211" s="860"/>
      <c r="V211" s="860"/>
      <c r="W211" s="860"/>
      <c r="X211" s="860"/>
      <c r="Y211" s="860"/>
      <c r="Z211" s="860"/>
      <c r="AA211" s="860"/>
      <c r="AB211" s="860"/>
      <c r="AC211" s="860"/>
      <c r="AD211" s="860"/>
      <c r="AE211" s="860"/>
      <c r="AF211" s="860"/>
      <c r="AG211" s="860"/>
      <c r="AH211" s="860"/>
      <c r="AI211" s="860"/>
      <c r="AJ211" s="860"/>
      <c r="AK211" s="860"/>
      <c r="AL211" s="860"/>
      <c r="AM211" s="860"/>
      <c r="AN211" s="860"/>
      <c r="AO211" s="860"/>
      <c r="AP211" s="860"/>
      <c r="AQ211" s="860"/>
      <c r="AR211" s="860"/>
      <c r="AS211" s="860"/>
      <c r="AT211" s="860"/>
      <c r="AU211" s="860"/>
      <c r="AV211" s="860"/>
      <c r="AW211" s="860"/>
      <c r="AX211" s="860"/>
      <c r="AY211" s="860"/>
      <c r="AZ211" s="860"/>
      <c r="BA211" s="860"/>
      <c r="BB211" s="860"/>
      <c r="BC211" s="860"/>
      <c r="BD211" s="860"/>
      <c r="BE211" s="860"/>
      <c r="BF211" s="860"/>
      <c r="BG211" s="860"/>
      <c r="BH211" s="860"/>
      <c r="BI211" s="860"/>
      <c r="BJ211" s="860"/>
      <c r="BK211" s="860"/>
      <c r="BL211" s="860"/>
      <c r="BM211" s="860"/>
      <c r="BN211" s="860"/>
      <c r="BO211" s="860"/>
      <c r="BP211" s="860"/>
      <c r="BQ211" s="860"/>
      <c r="BR211" s="860"/>
      <c r="BS211" s="860"/>
      <c r="BT211" s="860"/>
      <c r="BU211" s="860"/>
      <c r="BV211" s="860"/>
      <c r="BW211" s="860"/>
      <c r="BX211" s="860"/>
      <c r="BY211" s="860"/>
      <c r="BZ211" s="860"/>
      <c r="CA211" s="860"/>
      <c r="CB211" s="860"/>
      <c r="CC211" s="860"/>
      <c r="CD211" s="860"/>
      <c r="CE211" s="860"/>
      <c r="CF211" s="860"/>
      <c r="CG211" s="860"/>
      <c r="CH211" s="860"/>
      <c r="CI211" s="860"/>
      <c r="CJ211" s="860"/>
      <c r="CK211" s="860"/>
      <c r="CL211" s="860"/>
      <c r="CM211" s="860"/>
      <c r="CN211" s="860"/>
      <c r="CO211" s="860"/>
      <c r="CP211" s="860"/>
      <c r="CQ211" s="860"/>
      <c r="CR211" s="860"/>
      <c r="CS211" s="860"/>
      <c r="CT211" s="860"/>
      <c r="CU211" s="860"/>
      <c r="CV211" s="860"/>
      <c r="CW211" s="860"/>
      <c r="CX211" s="860"/>
      <c r="CY211" s="860"/>
      <c r="CZ211" s="860"/>
      <c r="DA211" s="860"/>
      <c r="DB211" s="860"/>
      <c r="DC211" s="860"/>
      <c r="DD211" s="861"/>
    </row>
    <row r="212" spans="1:108" ht="21.75" customHeight="1">
      <c r="A212" s="848" t="s">
        <v>158</v>
      </c>
      <c r="B212" s="848"/>
      <c r="C212" s="848"/>
      <c r="D212" s="848"/>
      <c r="E212" s="848"/>
      <c r="F212" s="853" t="s">
        <v>284</v>
      </c>
      <c r="G212" s="854"/>
      <c r="H212" s="854"/>
      <c r="I212" s="854"/>
      <c r="J212" s="854"/>
      <c r="K212" s="854"/>
      <c r="L212" s="854"/>
      <c r="M212" s="854"/>
      <c r="N212" s="854"/>
      <c r="O212" s="854"/>
      <c r="P212" s="854"/>
      <c r="Q212" s="854"/>
      <c r="R212" s="854"/>
      <c r="S212" s="854"/>
      <c r="T212" s="854"/>
      <c r="U212" s="854"/>
      <c r="V212" s="854"/>
      <c r="W212" s="854"/>
      <c r="X212" s="854"/>
      <c r="Y212" s="854"/>
      <c r="Z212" s="854"/>
      <c r="AA212" s="854"/>
      <c r="AB212" s="854"/>
      <c r="AC212" s="854"/>
      <c r="AD212" s="854"/>
      <c r="AE212" s="854"/>
      <c r="AF212" s="854"/>
      <c r="AG212" s="854"/>
      <c r="AH212" s="854"/>
      <c r="AI212" s="854"/>
      <c r="AJ212" s="854"/>
      <c r="AK212" s="854"/>
      <c r="AL212" s="854"/>
      <c r="AM212" s="854"/>
      <c r="AN212" s="854"/>
      <c r="AO212" s="854"/>
      <c r="AP212" s="854"/>
      <c r="AQ212" s="854"/>
      <c r="AR212" s="854"/>
      <c r="AS212" s="854"/>
      <c r="AT212" s="854"/>
      <c r="AU212" s="854"/>
      <c r="AV212" s="854"/>
      <c r="AW212" s="854"/>
      <c r="AX212" s="854"/>
      <c r="AY212" s="854"/>
      <c r="AZ212" s="854"/>
      <c r="BA212" s="854"/>
      <c r="BB212" s="854"/>
      <c r="BC212" s="854"/>
      <c r="BD212" s="854"/>
      <c r="BE212" s="854"/>
      <c r="BF212" s="854"/>
      <c r="BG212" s="854"/>
      <c r="BH212" s="854"/>
      <c r="BI212" s="854"/>
      <c r="BJ212" s="854"/>
      <c r="BK212" s="854"/>
      <c r="BL212" s="854"/>
      <c r="BM212" s="854"/>
      <c r="BN212" s="854"/>
      <c r="BO212" s="854"/>
      <c r="BP212" s="854"/>
      <c r="BQ212" s="854"/>
      <c r="BR212" s="854"/>
      <c r="BS212" s="854"/>
      <c r="BT212" s="854"/>
      <c r="BU212" s="854"/>
      <c r="BV212" s="854"/>
      <c r="BW212" s="854"/>
      <c r="BX212" s="854"/>
      <c r="BY212" s="854"/>
      <c r="BZ212" s="854"/>
      <c r="CA212" s="854"/>
      <c r="CB212" s="854"/>
      <c r="CC212" s="854"/>
      <c r="CD212" s="854"/>
      <c r="CE212" s="854"/>
      <c r="CF212" s="854"/>
      <c r="CG212" s="854"/>
      <c r="CH212" s="854"/>
      <c r="CI212" s="854"/>
      <c r="CJ212" s="854"/>
      <c r="CK212" s="854"/>
      <c r="CL212" s="854"/>
      <c r="CM212" s="854"/>
      <c r="CN212" s="854"/>
      <c r="CO212" s="854"/>
      <c r="CP212" s="854"/>
      <c r="CQ212" s="854"/>
      <c r="CR212" s="854"/>
      <c r="CS212" s="854"/>
      <c r="CT212" s="854"/>
      <c r="CU212" s="854"/>
      <c r="CV212" s="854"/>
      <c r="CW212" s="854"/>
      <c r="CX212" s="854"/>
      <c r="CY212" s="854"/>
      <c r="CZ212" s="854"/>
      <c r="DA212" s="854"/>
      <c r="DB212" s="854"/>
      <c r="DC212" s="854"/>
      <c r="DD212" s="855"/>
    </row>
    <row r="213" spans="1:108" ht="21.75" customHeight="1">
      <c r="A213" s="848" t="s">
        <v>93</v>
      </c>
      <c r="B213" s="848"/>
      <c r="C213" s="848"/>
      <c r="D213" s="848"/>
      <c r="E213" s="848"/>
      <c r="F213" s="872" t="s">
        <v>52</v>
      </c>
      <c r="G213" s="873"/>
      <c r="H213" s="873"/>
      <c r="I213" s="873"/>
      <c r="J213" s="873"/>
      <c r="K213" s="873"/>
      <c r="L213" s="873"/>
      <c r="M213" s="873"/>
      <c r="N213" s="873"/>
      <c r="O213" s="873"/>
      <c r="P213" s="873"/>
      <c r="Q213" s="873"/>
      <c r="R213" s="873"/>
      <c r="S213" s="873"/>
      <c r="T213" s="873"/>
      <c r="U213" s="873"/>
      <c r="V213" s="873"/>
      <c r="W213" s="873"/>
      <c r="X213" s="873"/>
      <c r="Y213" s="873"/>
      <c r="Z213" s="873"/>
      <c r="AA213" s="873"/>
      <c r="AB213" s="873"/>
      <c r="AC213" s="873"/>
      <c r="AD213" s="873"/>
      <c r="AE213" s="873"/>
      <c r="AF213" s="875"/>
      <c r="AG213" s="852">
        <v>42795</v>
      </c>
      <c r="AH213" s="848"/>
      <c r="AI213" s="848"/>
      <c r="AJ213" s="848"/>
      <c r="AK213" s="848"/>
      <c r="AL213" s="848"/>
      <c r="AM213" s="848"/>
      <c r="AN213" s="848"/>
      <c r="AO213" s="848"/>
      <c r="AP213" s="848"/>
      <c r="AQ213" s="852">
        <v>42826</v>
      </c>
      <c r="AR213" s="848"/>
      <c r="AS213" s="848"/>
      <c r="AT213" s="848"/>
      <c r="AU213" s="848"/>
      <c r="AV213" s="848"/>
      <c r="AW213" s="848"/>
      <c r="AX213" s="848"/>
      <c r="AY213" s="848"/>
      <c r="AZ213" s="848"/>
      <c r="BA213" s="848"/>
      <c r="BB213" s="848"/>
      <c r="BC213" s="848"/>
      <c r="BD213" s="848"/>
      <c r="BE213" s="848"/>
      <c r="BF213" s="848"/>
      <c r="BG213" s="848"/>
      <c r="BH213" s="848"/>
      <c r="BI213" s="848"/>
      <c r="BJ213" s="848"/>
      <c r="BK213" s="848"/>
      <c r="BL213" s="848"/>
      <c r="BM213" s="848"/>
      <c r="BN213" s="848"/>
      <c r="BO213" s="848"/>
      <c r="BP213" s="848"/>
      <c r="BQ213" s="848"/>
      <c r="BR213" s="848"/>
      <c r="BS213" s="848"/>
      <c r="BT213" s="848"/>
      <c r="BU213" s="848"/>
      <c r="BV213" s="848"/>
      <c r="BW213" s="848"/>
      <c r="BX213" s="848"/>
      <c r="BY213" s="848"/>
      <c r="BZ213" s="848"/>
      <c r="CA213" s="848"/>
      <c r="CB213" s="848"/>
      <c r="CC213" s="848"/>
      <c r="CD213" s="848"/>
      <c r="CE213" s="848"/>
      <c r="CF213" s="848"/>
      <c r="CG213" s="848"/>
      <c r="CH213" s="848"/>
      <c r="CI213" s="848"/>
      <c r="CJ213" s="848"/>
      <c r="CK213" s="848"/>
      <c r="CL213" s="848"/>
      <c r="CM213" s="848"/>
      <c r="CN213" s="848"/>
      <c r="CO213" s="848"/>
      <c r="CP213" s="848"/>
      <c r="CQ213" s="848"/>
      <c r="CR213" s="848"/>
      <c r="CS213" s="848"/>
      <c r="CT213" s="848"/>
      <c r="CU213" s="848"/>
      <c r="CV213" s="848"/>
      <c r="CW213" s="848"/>
      <c r="CX213" s="848"/>
      <c r="CY213" s="848"/>
      <c r="CZ213" s="848"/>
      <c r="DA213" s="848"/>
      <c r="DB213" s="848"/>
      <c r="DC213" s="848"/>
      <c r="DD213" s="848"/>
    </row>
    <row r="214" spans="1:108" ht="21.75" customHeight="1">
      <c r="A214" s="848" t="s">
        <v>100</v>
      </c>
      <c r="B214" s="848"/>
      <c r="C214" s="848"/>
      <c r="D214" s="848"/>
      <c r="E214" s="848"/>
      <c r="F214" s="872" t="s">
        <v>53</v>
      </c>
      <c r="G214" s="873"/>
      <c r="H214" s="873"/>
      <c r="I214" s="873"/>
      <c r="J214" s="873"/>
      <c r="K214" s="873"/>
      <c r="L214" s="873"/>
      <c r="M214" s="873"/>
      <c r="N214" s="873"/>
      <c r="O214" s="873"/>
      <c r="P214" s="873"/>
      <c r="Q214" s="873"/>
      <c r="R214" s="873"/>
      <c r="S214" s="873"/>
      <c r="T214" s="873"/>
      <c r="U214" s="873"/>
      <c r="V214" s="873"/>
      <c r="W214" s="873"/>
      <c r="X214" s="873"/>
      <c r="Y214" s="873"/>
      <c r="Z214" s="873"/>
      <c r="AA214" s="873"/>
      <c r="AB214" s="873"/>
      <c r="AC214" s="873"/>
      <c r="AD214" s="873"/>
      <c r="AE214" s="873"/>
      <c r="AF214" s="875"/>
      <c r="AG214" s="852">
        <v>42827</v>
      </c>
      <c r="AH214" s="848"/>
      <c r="AI214" s="848"/>
      <c r="AJ214" s="848"/>
      <c r="AK214" s="848"/>
      <c r="AL214" s="848"/>
      <c r="AM214" s="848"/>
      <c r="AN214" s="848"/>
      <c r="AO214" s="848"/>
      <c r="AP214" s="848"/>
      <c r="AQ214" s="852">
        <v>42855</v>
      </c>
      <c r="AR214" s="848"/>
      <c r="AS214" s="848"/>
      <c r="AT214" s="848"/>
      <c r="AU214" s="848"/>
      <c r="AV214" s="848"/>
      <c r="AW214" s="848"/>
      <c r="AX214" s="848"/>
      <c r="AY214" s="848"/>
      <c r="AZ214" s="848"/>
      <c r="BA214" s="848"/>
      <c r="BB214" s="848"/>
      <c r="BC214" s="848"/>
      <c r="BD214" s="848"/>
      <c r="BE214" s="848"/>
      <c r="BF214" s="848"/>
      <c r="BG214" s="848"/>
      <c r="BH214" s="848"/>
      <c r="BI214" s="848"/>
      <c r="BJ214" s="848"/>
      <c r="BK214" s="848"/>
      <c r="BL214" s="848"/>
      <c r="BM214" s="848"/>
      <c r="BN214" s="848"/>
      <c r="BO214" s="848"/>
      <c r="BP214" s="848"/>
      <c r="BQ214" s="848"/>
      <c r="BR214" s="848"/>
      <c r="BS214" s="848"/>
      <c r="BT214" s="848"/>
      <c r="BU214" s="848"/>
      <c r="BV214" s="848"/>
      <c r="BW214" s="848"/>
      <c r="BX214" s="848"/>
      <c r="BY214" s="848"/>
      <c r="BZ214" s="848"/>
      <c r="CA214" s="848"/>
      <c r="CB214" s="848"/>
      <c r="CC214" s="848"/>
      <c r="CD214" s="848"/>
      <c r="CE214" s="848"/>
      <c r="CF214" s="848"/>
      <c r="CG214" s="848"/>
      <c r="CH214" s="848"/>
      <c r="CI214" s="848"/>
      <c r="CJ214" s="848"/>
      <c r="CK214" s="848"/>
      <c r="CL214" s="848"/>
      <c r="CM214" s="848"/>
      <c r="CN214" s="848"/>
      <c r="CO214" s="848"/>
      <c r="CP214" s="848"/>
      <c r="CQ214" s="848"/>
      <c r="CR214" s="848"/>
      <c r="CS214" s="848"/>
      <c r="CT214" s="848"/>
      <c r="CU214" s="848"/>
      <c r="CV214" s="848"/>
      <c r="CW214" s="848"/>
      <c r="CX214" s="848"/>
      <c r="CY214" s="848"/>
      <c r="CZ214" s="848"/>
      <c r="DA214" s="848"/>
      <c r="DB214" s="848"/>
      <c r="DC214" s="848"/>
      <c r="DD214" s="848"/>
    </row>
    <row r="215" spans="1:108" ht="21.75" customHeight="1">
      <c r="A215" s="848" t="s">
        <v>104</v>
      </c>
      <c r="B215" s="848"/>
      <c r="C215" s="848"/>
      <c r="D215" s="848"/>
      <c r="E215" s="848"/>
      <c r="F215" s="849" t="s">
        <v>718</v>
      </c>
      <c r="G215" s="850"/>
      <c r="H215" s="850"/>
      <c r="I215" s="850"/>
      <c r="J215" s="850"/>
      <c r="K215" s="850"/>
      <c r="L215" s="850"/>
      <c r="M215" s="850"/>
      <c r="N215" s="850"/>
      <c r="O215" s="850"/>
      <c r="P215" s="850"/>
      <c r="Q215" s="850"/>
      <c r="R215" s="850"/>
      <c r="S215" s="850"/>
      <c r="T215" s="850"/>
      <c r="U215" s="850"/>
      <c r="V215" s="850"/>
      <c r="W215" s="850"/>
      <c r="X215" s="850"/>
      <c r="Y215" s="850"/>
      <c r="Z215" s="850"/>
      <c r="AA215" s="850"/>
      <c r="AB215" s="850"/>
      <c r="AC215" s="850"/>
      <c r="AD215" s="850"/>
      <c r="AE215" s="850"/>
      <c r="AF215" s="851"/>
      <c r="AG215" s="852">
        <v>42856</v>
      </c>
      <c r="AH215" s="848"/>
      <c r="AI215" s="848"/>
      <c r="AJ215" s="848"/>
      <c r="AK215" s="848"/>
      <c r="AL215" s="848"/>
      <c r="AM215" s="848"/>
      <c r="AN215" s="848"/>
      <c r="AO215" s="848"/>
      <c r="AP215" s="848"/>
      <c r="AQ215" s="852">
        <v>42885</v>
      </c>
      <c r="AR215" s="848"/>
      <c r="AS215" s="848"/>
      <c r="AT215" s="848"/>
      <c r="AU215" s="848"/>
      <c r="AV215" s="848"/>
      <c r="AW215" s="848"/>
      <c r="AX215" s="848"/>
      <c r="AY215" s="848"/>
      <c r="AZ215" s="848"/>
      <c r="BA215" s="848"/>
      <c r="BB215" s="848"/>
      <c r="BC215" s="848"/>
      <c r="BD215" s="848"/>
      <c r="BE215" s="848"/>
      <c r="BF215" s="848"/>
      <c r="BG215" s="848"/>
      <c r="BH215" s="848"/>
      <c r="BI215" s="848"/>
      <c r="BJ215" s="848"/>
      <c r="BK215" s="848"/>
      <c r="BL215" s="848"/>
      <c r="BM215" s="848"/>
      <c r="BN215" s="848"/>
      <c r="BO215" s="848"/>
      <c r="BP215" s="848"/>
      <c r="BQ215" s="848"/>
      <c r="BR215" s="848"/>
      <c r="BS215" s="848"/>
      <c r="BT215" s="848"/>
      <c r="BU215" s="848"/>
      <c r="BV215" s="848"/>
      <c r="BW215" s="848"/>
      <c r="BX215" s="848"/>
      <c r="BY215" s="848"/>
      <c r="BZ215" s="848"/>
      <c r="CA215" s="848"/>
      <c r="CB215" s="848"/>
      <c r="CC215" s="848"/>
      <c r="CD215" s="848"/>
      <c r="CE215" s="848"/>
      <c r="CF215" s="848"/>
      <c r="CG215" s="848"/>
      <c r="CH215" s="848"/>
      <c r="CI215" s="848"/>
      <c r="CJ215" s="848"/>
      <c r="CK215" s="848"/>
      <c r="CL215" s="848"/>
      <c r="CM215" s="848"/>
      <c r="CN215" s="848"/>
      <c r="CO215" s="848"/>
      <c r="CP215" s="848"/>
      <c r="CQ215" s="848"/>
      <c r="CR215" s="848"/>
      <c r="CS215" s="848"/>
      <c r="CT215" s="848"/>
      <c r="CU215" s="848"/>
      <c r="CV215" s="848"/>
      <c r="CW215" s="848"/>
      <c r="CX215" s="848"/>
      <c r="CY215" s="848"/>
      <c r="CZ215" s="848"/>
      <c r="DA215" s="848"/>
      <c r="DB215" s="848"/>
      <c r="DC215" s="848"/>
      <c r="DD215" s="848"/>
    </row>
    <row r="216" spans="1:108" ht="21.75" customHeight="1">
      <c r="A216" s="848" t="s">
        <v>105</v>
      </c>
      <c r="B216" s="848"/>
      <c r="C216" s="848"/>
      <c r="D216" s="848"/>
      <c r="E216" s="848"/>
      <c r="F216" s="849" t="s">
        <v>719</v>
      </c>
      <c r="G216" s="850"/>
      <c r="H216" s="850"/>
      <c r="I216" s="850"/>
      <c r="J216" s="850"/>
      <c r="K216" s="850"/>
      <c r="L216" s="850"/>
      <c r="M216" s="850"/>
      <c r="N216" s="850"/>
      <c r="O216" s="850"/>
      <c r="P216" s="850"/>
      <c r="Q216" s="850"/>
      <c r="R216" s="850"/>
      <c r="S216" s="850"/>
      <c r="T216" s="850"/>
      <c r="U216" s="850"/>
      <c r="V216" s="850"/>
      <c r="W216" s="850"/>
      <c r="X216" s="850"/>
      <c r="Y216" s="850"/>
      <c r="Z216" s="850"/>
      <c r="AA216" s="850"/>
      <c r="AB216" s="850"/>
      <c r="AC216" s="850"/>
      <c r="AD216" s="850"/>
      <c r="AE216" s="850"/>
      <c r="AF216" s="851"/>
      <c r="AG216" s="852">
        <v>43009</v>
      </c>
      <c r="AH216" s="848"/>
      <c r="AI216" s="848"/>
      <c r="AJ216" s="848"/>
      <c r="AK216" s="848"/>
      <c r="AL216" s="848"/>
      <c r="AM216" s="848"/>
      <c r="AN216" s="848"/>
      <c r="AO216" s="848"/>
      <c r="AP216" s="848"/>
      <c r="AQ216" s="852">
        <v>43069</v>
      </c>
      <c r="AR216" s="848"/>
      <c r="AS216" s="848"/>
      <c r="AT216" s="848"/>
      <c r="AU216" s="848"/>
      <c r="AV216" s="848"/>
      <c r="AW216" s="848"/>
      <c r="AX216" s="848"/>
      <c r="AY216" s="848"/>
      <c r="AZ216" s="848"/>
      <c r="BA216" s="848"/>
      <c r="BB216" s="848"/>
      <c r="BC216" s="848"/>
      <c r="BD216" s="848"/>
      <c r="BE216" s="848"/>
      <c r="BF216" s="848"/>
      <c r="BG216" s="848"/>
      <c r="BH216" s="848"/>
      <c r="BI216" s="848"/>
      <c r="BJ216" s="848"/>
      <c r="BK216" s="848"/>
      <c r="BL216" s="848"/>
      <c r="BM216" s="848"/>
      <c r="BN216" s="848"/>
      <c r="BO216" s="848"/>
      <c r="BP216" s="848"/>
      <c r="BQ216" s="848"/>
      <c r="BR216" s="848"/>
      <c r="BS216" s="848"/>
      <c r="BT216" s="848"/>
      <c r="BU216" s="848"/>
      <c r="BV216" s="848"/>
      <c r="BW216" s="848"/>
      <c r="BX216" s="848"/>
      <c r="BY216" s="848"/>
      <c r="BZ216" s="848"/>
      <c r="CA216" s="848"/>
      <c r="CB216" s="848"/>
      <c r="CC216" s="848"/>
      <c r="CD216" s="848"/>
      <c r="CE216" s="848"/>
      <c r="CF216" s="848"/>
      <c r="CG216" s="848"/>
      <c r="CH216" s="848"/>
      <c r="CI216" s="848"/>
      <c r="CJ216" s="848"/>
      <c r="CK216" s="848"/>
      <c r="CL216" s="848"/>
      <c r="CM216" s="848"/>
      <c r="CN216" s="848"/>
      <c r="CO216" s="848"/>
      <c r="CP216" s="848"/>
      <c r="CQ216" s="848"/>
      <c r="CR216" s="848"/>
      <c r="CS216" s="848"/>
      <c r="CT216" s="848"/>
      <c r="CU216" s="848"/>
      <c r="CV216" s="848"/>
      <c r="CW216" s="848"/>
      <c r="CX216" s="848"/>
      <c r="CY216" s="848"/>
      <c r="CZ216" s="848"/>
      <c r="DA216" s="848"/>
      <c r="DB216" s="848"/>
      <c r="DC216" s="848"/>
      <c r="DD216" s="848"/>
    </row>
    <row r="217" spans="1:108" ht="21.75" customHeight="1">
      <c r="A217" s="859" t="s">
        <v>106</v>
      </c>
      <c r="B217" s="860"/>
      <c r="C217" s="860"/>
      <c r="D217" s="860"/>
      <c r="E217" s="861"/>
      <c r="F217" s="872" t="s">
        <v>46</v>
      </c>
      <c r="G217" s="873"/>
      <c r="H217" s="873"/>
      <c r="I217" s="873"/>
      <c r="J217" s="873"/>
      <c r="K217" s="873"/>
      <c r="L217" s="873"/>
      <c r="M217" s="873"/>
      <c r="N217" s="873"/>
      <c r="O217" s="873"/>
      <c r="P217" s="873"/>
      <c r="Q217" s="873"/>
      <c r="R217" s="873"/>
      <c r="S217" s="873"/>
      <c r="T217" s="873"/>
      <c r="U217" s="873"/>
      <c r="V217" s="873"/>
      <c r="W217" s="873"/>
      <c r="X217" s="873"/>
      <c r="Y217" s="873"/>
      <c r="Z217" s="873"/>
      <c r="AA217" s="873"/>
      <c r="AB217" s="873"/>
      <c r="AC217" s="873"/>
      <c r="AD217" s="873"/>
      <c r="AE217" s="873"/>
      <c r="AF217" s="875"/>
      <c r="AG217" s="852">
        <v>43070</v>
      </c>
      <c r="AH217" s="848"/>
      <c r="AI217" s="848"/>
      <c r="AJ217" s="848"/>
      <c r="AK217" s="848"/>
      <c r="AL217" s="848"/>
      <c r="AM217" s="848"/>
      <c r="AN217" s="848"/>
      <c r="AO217" s="848"/>
      <c r="AP217" s="848"/>
      <c r="AQ217" s="852">
        <v>43094</v>
      </c>
      <c r="AR217" s="848"/>
      <c r="AS217" s="848"/>
      <c r="AT217" s="848"/>
      <c r="AU217" s="848"/>
      <c r="AV217" s="848"/>
      <c r="AW217" s="848"/>
      <c r="AX217" s="848"/>
      <c r="AY217" s="848"/>
      <c r="AZ217" s="848"/>
      <c r="BA217" s="848"/>
      <c r="BB217" s="848"/>
      <c r="BC217" s="848"/>
      <c r="BD217" s="848"/>
      <c r="BE217" s="848"/>
      <c r="BF217" s="848"/>
      <c r="BG217" s="848"/>
      <c r="BH217" s="848"/>
      <c r="BI217" s="848"/>
      <c r="BJ217" s="848"/>
      <c r="BK217" s="848"/>
      <c r="BL217" s="848"/>
      <c r="BM217" s="848"/>
      <c r="BN217" s="848"/>
      <c r="BO217" s="848"/>
      <c r="BP217" s="848"/>
      <c r="BQ217" s="848"/>
      <c r="BR217" s="848"/>
      <c r="BS217" s="848"/>
      <c r="BT217" s="848"/>
      <c r="BU217" s="848"/>
      <c r="BV217" s="848"/>
      <c r="BW217" s="848"/>
      <c r="BX217" s="848"/>
      <c r="BY217" s="848"/>
      <c r="BZ217" s="848"/>
      <c r="CA217" s="848"/>
      <c r="CB217" s="848"/>
      <c r="CC217" s="848"/>
      <c r="CD217" s="848"/>
      <c r="CE217" s="848"/>
      <c r="CF217" s="848"/>
      <c r="CG217" s="848"/>
      <c r="CH217" s="848"/>
      <c r="CI217" s="848"/>
      <c r="CJ217" s="848"/>
      <c r="CK217" s="848"/>
      <c r="CL217" s="848"/>
      <c r="CM217" s="848"/>
      <c r="CN217" s="848"/>
      <c r="CO217" s="848"/>
      <c r="CP217" s="848"/>
      <c r="CQ217" s="848"/>
      <c r="CR217" s="848"/>
      <c r="CS217" s="848"/>
      <c r="CT217" s="848"/>
      <c r="CU217" s="848"/>
      <c r="CV217" s="848"/>
      <c r="CW217" s="848"/>
      <c r="CX217" s="848"/>
      <c r="CY217" s="848"/>
      <c r="CZ217" s="848"/>
      <c r="DA217" s="848"/>
      <c r="DB217" s="848"/>
      <c r="DC217" s="848"/>
      <c r="DD217" s="848"/>
    </row>
    <row r="218" spans="1:108" ht="21.75" customHeight="1">
      <c r="A218" s="848" t="s">
        <v>720</v>
      </c>
      <c r="B218" s="848"/>
      <c r="C218" s="848"/>
      <c r="D218" s="848"/>
      <c r="E218" s="848"/>
      <c r="F218" s="856" t="s">
        <v>722</v>
      </c>
      <c r="G218" s="857"/>
      <c r="H218" s="857"/>
      <c r="I218" s="857"/>
      <c r="J218" s="857"/>
      <c r="K218" s="857"/>
      <c r="L218" s="857"/>
      <c r="M218" s="857"/>
      <c r="N218" s="857"/>
      <c r="O218" s="857"/>
      <c r="P218" s="857"/>
      <c r="Q218" s="857"/>
      <c r="R218" s="857"/>
      <c r="S218" s="857"/>
      <c r="T218" s="857"/>
      <c r="U218" s="857"/>
      <c r="V218" s="857"/>
      <c r="W218" s="857"/>
      <c r="X218" s="857"/>
      <c r="Y218" s="857"/>
      <c r="Z218" s="857"/>
      <c r="AA218" s="857"/>
      <c r="AB218" s="857"/>
      <c r="AC218" s="857"/>
      <c r="AD218" s="857"/>
      <c r="AE218" s="857"/>
      <c r="AF218" s="858"/>
      <c r="AG218" s="852">
        <v>43095</v>
      </c>
      <c r="AH218" s="848"/>
      <c r="AI218" s="848"/>
      <c r="AJ218" s="848"/>
      <c r="AK218" s="848"/>
      <c r="AL218" s="848"/>
      <c r="AM218" s="848"/>
      <c r="AN218" s="848"/>
      <c r="AO218" s="848"/>
      <c r="AP218" s="848"/>
      <c r="AQ218" s="852">
        <v>43114</v>
      </c>
      <c r="AR218" s="848"/>
      <c r="AS218" s="848"/>
      <c r="AT218" s="848"/>
      <c r="AU218" s="848"/>
      <c r="AV218" s="848"/>
      <c r="AW218" s="848"/>
      <c r="AX218" s="848"/>
      <c r="AY218" s="848"/>
      <c r="AZ218" s="848"/>
      <c r="BA218" s="848"/>
      <c r="BB218" s="848"/>
      <c r="BC218" s="848"/>
      <c r="BD218" s="848"/>
      <c r="BE218" s="848"/>
      <c r="BF218" s="848"/>
      <c r="BG218" s="848"/>
      <c r="BH218" s="848"/>
      <c r="BI218" s="848"/>
      <c r="BJ218" s="848"/>
      <c r="BK218" s="848"/>
      <c r="BL218" s="848"/>
      <c r="BM218" s="848"/>
      <c r="BN218" s="848"/>
      <c r="BO218" s="848"/>
      <c r="BP218" s="848"/>
      <c r="BQ218" s="848"/>
      <c r="BR218" s="848"/>
      <c r="BS218" s="848"/>
      <c r="BT218" s="848"/>
      <c r="BU218" s="848"/>
      <c r="BV218" s="848"/>
      <c r="BW218" s="848"/>
      <c r="BX218" s="848"/>
      <c r="BY218" s="848"/>
      <c r="BZ218" s="848"/>
      <c r="CA218" s="848"/>
      <c r="CB218" s="848"/>
      <c r="CC218" s="848"/>
      <c r="CD218" s="848"/>
      <c r="CE218" s="848"/>
      <c r="CF218" s="848"/>
      <c r="CG218" s="848"/>
      <c r="CH218" s="848"/>
      <c r="CI218" s="848"/>
      <c r="CJ218" s="848"/>
      <c r="CK218" s="848"/>
      <c r="CL218" s="848"/>
      <c r="CM218" s="848"/>
      <c r="CN218" s="848"/>
      <c r="CO218" s="848"/>
      <c r="CP218" s="848"/>
      <c r="CQ218" s="848"/>
      <c r="CR218" s="848"/>
      <c r="CS218" s="848"/>
      <c r="CT218" s="848"/>
      <c r="CU218" s="848"/>
      <c r="CV218" s="848"/>
      <c r="CW218" s="848"/>
      <c r="CX218" s="848"/>
      <c r="CY218" s="848"/>
      <c r="CZ218" s="848"/>
      <c r="DA218" s="848"/>
      <c r="DB218" s="848"/>
      <c r="DC218" s="848"/>
      <c r="DD218" s="848"/>
    </row>
    <row r="219" spans="1:108" ht="21.75" customHeight="1">
      <c r="A219" s="848">
        <v>2</v>
      </c>
      <c r="B219" s="848"/>
      <c r="C219" s="848"/>
      <c r="D219" s="848"/>
      <c r="E219" s="848"/>
      <c r="F219" s="853" t="s">
        <v>723</v>
      </c>
      <c r="G219" s="854"/>
      <c r="H219" s="854"/>
      <c r="I219" s="854"/>
      <c r="J219" s="854"/>
      <c r="K219" s="854"/>
      <c r="L219" s="854"/>
      <c r="M219" s="854"/>
      <c r="N219" s="854"/>
      <c r="O219" s="854"/>
      <c r="P219" s="854"/>
      <c r="Q219" s="854"/>
      <c r="R219" s="854"/>
      <c r="S219" s="854"/>
      <c r="T219" s="854"/>
      <c r="U219" s="854"/>
      <c r="V219" s="854"/>
      <c r="W219" s="854"/>
      <c r="X219" s="854"/>
      <c r="Y219" s="854"/>
      <c r="Z219" s="854"/>
      <c r="AA219" s="854"/>
      <c r="AB219" s="854"/>
      <c r="AC219" s="854"/>
      <c r="AD219" s="854"/>
      <c r="AE219" s="854"/>
      <c r="AF219" s="854"/>
      <c r="AG219" s="854"/>
      <c r="AH219" s="854"/>
      <c r="AI219" s="854"/>
      <c r="AJ219" s="854"/>
      <c r="AK219" s="854"/>
      <c r="AL219" s="854"/>
      <c r="AM219" s="854"/>
      <c r="AN219" s="854"/>
      <c r="AO219" s="854"/>
      <c r="AP219" s="854"/>
      <c r="AQ219" s="854"/>
      <c r="AR219" s="854"/>
      <c r="AS219" s="854"/>
      <c r="AT219" s="854"/>
      <c r="AU219" s="854"/>
      <c r="AV219" s="854"/>
      <c r="AW219" s="854"/>
      <c r="AX219" s="854"/>
      <c r="AY219" s="854"/>
      <c r="AZ219" s="854"/>
      <c r="BA219" s="854"/>
      <c r="BB219" s="854"/>
      <c r="BC219" s="854"/>
      <c r="BD219" s="854"/>
      <c r="BE219" s="854"/>
      <c r="BF219" s="854"/>
      <c r="BG219" s="854"/>
      <c r="BH219" s="854"/>
      <c r="BI219" s="854"/>
      <c r="BJ219" s="854"/>
      <c r="BK219" s="854"/>
      <c r="BL219" s="854"/>
      <c r="BM219" s="854"/>
      <c r="BN219" s="854"/>
      <c r="BO219" s="854"/>
      <c r="BP219" s="854"/>
      <c r="BQ219" s="854"/>
      <c r="BR219" s="854"/>
      <c r="BS219" s="854"/>
      <c r="BT219" s="854"/>
      <c r="BU219" s="854"/>
      <c r="BV219" s="854"/>
      <c r="BW219" s="854"/>
      <c r="BX219" s="854"/>
      <c r="BY219" s="854"/>
      <c r="BZ219" s="854"/>
      <c r="CA219" s="854"/>
      <c r="CB219" s="854"/>
      <c r="CC219" s="854"/>
      <c r="CD219" s="854"/>
      <c r="CE219" s="854"/>
      <c r="CF219" s="854"/>
      <c r="CG219" s="854"/>
      <c r="CH219" s="854"/>
      <c r="CI219" s="854"/>
      <c r="CJ219" s="854"/>
      <c r="CK219" s="854"/>
      <c r="CL219" s="854"/>
      <c r="CM219" s="854"/>
      <c r="CN219" s="854"/>
      <c r="CO219" s="854"/>
      <c r="CP219" s="854"/>
      <c r="CQ219" s="854"/>
      <c r="CR219" s="854"/>
      <c r="CS219" s="854"/>
      <c r="CT219" s="854"/>
      <c r="CU219" s="854"/>
      <c r="CV219" s="854"/>
      <c r="CW219" s="854"/>
      <c r="CX219" s="854"/>
      <c r="CY219" s="854"/>
      <c r="CZ219" s="854"/>
      <c r="DA219" s="854"/>
      <c r="DB219" s="854"/>
      <c r="DC219" s="854"/>
      <c r="DD219" s="855"/>
    </row>
    <row r="220" spans="1:108" ht="21.75" customHeight="1">
      <c r="A220" s="848" t="s">
        <v>108</v>
      </c>
      <c r="B220" s="848"/>
      <c r="C220" s="848"/>
      <c r="D220" s="848"/>
      <c r="E220" s="848"/>
      <c r="F220" s="856" t="s">
        <v>283</v>
      </c>
      <c r="G220" s="857"/>
      <c r="H220" s="857"/>
      <c r="I220" s="857"/>
      <c r="J220" s="857"/>
      <c r="K220" s="857"/>
      <c r="L220" s="857"/>
      <c r="M220" s="857"/>
      <c r="N220" s="857"/>
      <c r="O220" s="857"/>
      <c r="P220" s="857"/>
      <c r="Q220" s="857"/>
      <c r="R220" s="857"/>
      <c r="S220" s="857"/>
      <c r="T220" s="857"/>
      <c r="U220" s="857"/>
      <c r="V220" s="857"/>
      <c r="W220" s="857"/>
      <c r="X220" s="857"/>
      <c r="Y220" s="857"/>
      <c r="Z220" s="857"/>
      <c r="AA220" s="857"/>
      <c r="AB220" s="857"/>
      <c r="AC220" s="857"/>
      <c r="AD220" s="857"/>
      <c r="AE220" s="857"/>
      <c r="AF220" s="858"/>
      <c r="AG220" s="852">
        <v>43115</v>
      </c>
      <c r="AH220" s="848"/>
      <c r="AI220" s="848"/>
      <c r="AJ220" s="848"/>
      <c r="AK220" s="848"/>
      <c r="AL220" s="848"/>
      <c r="AM220" s="848"/>
      <c r="AN220" s="848"/>
      <c r="AO220" s="848"/>
      <c r="AP220" s="848"/>
      <c r="AQ220" s="852">
        <v>43146</v>
      </c>
      <c r="AR220" s="848"/>
      <c r="AS220" s="848"/>
      <c r="AT220" s="848"/>
      <c r="AU220" s="848"/>
      <c r="AV220" s="848"/>
      <c r="AW220" s="848"/>
      <c r="AX220" s="848"/>
      <c r="AY220" s="848"/>
      <c r="AZ220" s="848"/>
      <c r="BA220" s="848"/>
      <c r="BB220" s="848"/>
      <c r="BC220" s="848"/>
      <c r="BD220" s="848"/>
      <c r="BE220" s="848"/>
      <c r="BF220" s="848"/>
      <c r="BG220" s="848"/>
      <c r="BH220" s="848"/>
      <c r="BI220" s="848"/>
      <c r="BJ220" s="848"/>
      <c r="BK220" s="848"/>
      <c r="BL220" s="848"/>
      <c r="BM220" s="848"/>
      <c r="BN220" s="848"/>
      <c r="BO220" s="848"/>
      <c r="BP220" s="848"/>
      <c r="BQ220" s="848"/>
      <c r="BR220" s="848"/>
      <c r="BS220" s="848"/>
      <c r="BT220" s="848"/>
      <c r="BU220" s="848"/>
      <c r="BV220" s="848"/>
      <c r="BW220" s="848"/>
      <c r="BX220" s="848"/>
      <c r="BY220" s="848"/>
      <c r="BZ220" s="848"/>
      <c r="CA220" s="848"/>
      <c r="CB220" s="848"/>
      <c r="CC220" s="848"/>
      <c r="CD220" s="848"/>
      <c r="CE220" s="848"/>
      <c r="CF220" s="848"/>
      <c r="CG220" s="848"/>
      <c r="CH220" s="848"/>
      <c r="CI220" s="848"/>
      <c r="CJ220" s="848"/>
      <c r="CK220" s="848"/>
      <c r="CL220" s="848"/>
      <c r="CM220" s="848"/>
      <c r="CN220" s="848"/>
      <c r="CO220" s="848"/>
      <c r="CP220" s="848"/>
      <c r="CQ220" s="848"/>
      <c r="CR220" s="848"/>
      <c r="CS220" s="848"/>
      <c r="CT220" s="848"/>
      <c r="CU220" s="848"/>
      <c r="CV220" s="848"/>
      <c r="CW220" s="848"/>
      <c r="CX220" s="848"/>
      <c r="CY220" s="848"/>
      <c r="CZ220" s="848"/>
      <c r="DA220" s="848"/>
      <c r="DB220" s="848"/>
      <c r="DC220" s="848"/>
      <c r="DD220" s="848"/>
    </row>
    <row r="221" spans="1:108" ht="21.75" customHeight="1">
      <c r="A221" s="848">
        <v>3</v>
      </c>
      <c r="B221" s="848"/>
      <c r="C221" s="848"/>
      <c r="D221" s="848"/>
      <c r="E221" s="848"/>
      <c r="F221" s="853" t="s">
        <v>726</v>
      </c>
      <c r="G221" s="854"/>
      <c r="H221" s="854"/>
      <c r="I221" s="854"/>
      <c r="J221" s="854"/>
      <c r="K221" s="854"/>
      <c r="L221" s="854"/>
      <c r="M221" s="854"/>
      <c r="N221" s="854"/>
      <c r="O221" s="854"/>
      <c r="P221" s="854"/>
      <c r="Q221" s="854"/>
      <c r="R221" s="854"/>
      <c r="S221" s="854"/>
      <c r="T221" s="854"/>
      <c r="U221" s="854"/>
      <c r="V221" s="854"/>
      <c r="W221" s="854"/>
      <c r="X221" s="854"/>
      <c r="Y221" s="854"/>
      <c r="Z221" s="854"/>
      <c r="AA221" s="854"/>
      <c r="AB221" s="854"/>
      <c r="AC221" s="854"/>
      <c r="AD221" s="854"/>
      <c r="AE221" s="854"/>
      <c r="AF221" s="854"/>
      <c r="AG221" s="854"/>
      <c r="AH221" s="854"/>
      <c r="AI221" s="854"/>
      <c r="AJ221" s="854"/>
      <c r="AK221" s="854"/>
      <c r="AL221" s="854"/>
      <c r="AM221" s="854"/>
      <c r="AN221" s="854"/>
      <c r="AO221" s="854"/>
      <c r="AP221" s="854"/>
      <c r="AQ221" s="854"/>
      <c r="AR221" s="854"/>
      <c r="AS221" s="854"/>
      <c r="AT221" s="854"/>
      <c r="AU221" s="854"/>
      <c r="AV221" s="854"/>
      <c r="AW221" s="854"/>
      <c r="AX221" s="854"/>
      <c r="AY221" s="854"/>
      <c r="AZ221" s="854"/>
      <c r="BA221" s="854"/>
      <c r="BB221" s="854"/>
      <c r="BC221" s="854"/>
      <c r="BD221" s="854"/>
      <c r="BE221" s="854"/>
      <c r="BF221" s="854"/>
      <c r="BG221" s="854"/>
      <c r="BH221" s="854"/>
      <c r="BI221" s="854"/>
      <c r="BJ221" s="854"/>
      <c r="BK221" s="854"/>
      <c r="BL221" s="854"/>
      <c r="BM221" s="854"/>
      <c r="BN221" s="854"/>
      <c r="BO221" s="854"/>
      <c r="BP221" s="854"/>
      <c r="BQ221" s="854"/>
      <c r="BR221" s="854"/>
      <c r="BS221" s="854"/>
      <c r="BT221" s="854"/>
      <c r="BU221" s="854"/>
      <c r="BV221" s="854"/>
      <c r="BW221" s="854"/>
      <c r="BX221" s="854"/>
      <c r="BY221" s="854"/>
      <c r="BZ221" s="854"/>
      <c r="CA221" s="854"/>
      <c r="CB221" s="854"/>
      <c r="CC221" s="854"/>
      <c r="CD221" s="854"/>
      <c r="CE221" s="854"/>
      <c r="CF221" s="854"/>
      <c r="CG221" s="854"/>
      <c r="CH221" s="854"/>
      <c r="CI221" s="854"/>
      <c r="CJ221" s="854"/>
      <c r="CK221" s="854"/>
      <c r="CL221" s="854"/>
      <c r="CM221" s="854"/>
      <c r="CN221" s="854"/>
      <c r="CO221" s="854"/>
      <c r="CP221" s="854"/>
      <c r="CQ221" s="854"/>
      <c r="CR221" s="854"/>
      <c r="CS221" s="854"/>
      <c r="CT221" s="854"/>
      <c r="CU221" s="854"/>
      <c r="CV221" s="854"/>
      <c r="CW221" s="854"/>
      <c r="CX221" s="854"/>
      <c r="CY221" s="854"/>
      <c r="CZ221" s="854"/>
      <c r="DA221" s="854"/>
      <c r="DB221" s="854"/>
      <c r="DC221" s="854"/>
      <c r="DD221" s="855"/>
    </row>
    <row r="222" spans="1:108" ht="21.75" customHeight="1">
      <c r="A222" s="848" t="s">
        <v>702</v>
      </c>
      <c r="B222" s="848"/>
      <c r="C222" s="848"/>
      <c r="D222" s="848"/>
      <c r="E222" s="848"/>
      <c r="F222" s="849" t="s">
        <v>41</v>
      </c>
      <c r="G222" s="850"/>
      <c r="H222" s="850"/>
      <c r="I222" s="850"/>
      <c r="J222" s="850"/>
      <c r="K222" s="850"/>
      <c r="L222" s="850"/>
      <c r="M222" s="850"/>
      <c r="N222" s="850"/>
      <c r="O222" s="850"/>
      <c r="P222" s="850"/>
      <c r="Q222" s="850"/>
      <c r="R222" s="850"/>
      <c r="S222" s="850"/>
      <c r="T222" s="850"/>
      <c r="U222" s="850"/>
      <c r="V222" s="850"/>
      <c r="W222" s="850"/>
      <c r="X222" s="850"/>
      <c r="Y222" s="850"/>
      <c r="Z222" s="850"/>
      <c r="AA222" s="850"/>
      <c r="AB222" s="850"/>
      <c r="AC222" s="850"/>
      <c r="AD222" s="850"/>
      <c r="AE222" s="850"/>
      <c r="AF222" s="851"/>
      <c r="AG222" s="852">
        <v>43191</v>
      </c>
      <c r="AH222" s="848"/>
      <c r="AI222" s="848"/>
      <c r="AJ222" s="848"/>
      <c r="AK222" s="848"/>
      <c r="AL222" s="848"/>
      <c r="AM222" s="848"/>
      <c r="AN222" s="848"/>
      <c r="AO222" s="848"/>
      <c r="AP222" s="848"/>
      <c r="AQ222" s="852">
        <v>43205</v>
      </c>
      <c r="AR222" s="848"/>
      <c r="AS222" s="848"/>
      <c r="AT222" s="848"/>
      <c r="AU222" s="848"/>
      <c r="AV222" s="848"/>
      <c r="AW222" s="848"/>
      <c r="AX222" s="848"/>
      <c r="AY222" s="848"/>
      <c r="AZ222" s="848"/>
      <c r="BA222" s="848"/>
      <c r="BB222" s="848"/>
      <c r="BC222" s="848"/>
      <c r="BD222" s="848"/>
      <c r="BE222" s="848"/>
      <c r="BF222" s="848"/>
      <c r="BG222" s="848"/>
      <c r="BH222" s="848"/>
      <c r="BI222" s="848"/>
      <c r="BJ222" s="848"/>
      <c r="BK222" s="848"/>
      <c r="BL222" s="848"/>
      <c r="BM222" s="848"/>
      <c r="BN222" s="848"/>
      <c r="BO222" s="848"/>
      <c r="BP222" s="848"/>
      <c r="BQ222" s="848"/>
      <c r="BR222" s="848"/>
      <c r="BS222" s="848"/>
      <c r="BT222" s="848"/>
      <c r="BU222" s="848"/>
      <c r="BV222" s="848"/>
      <c r="BW222" s="848"/>
      <c r="BX222" s="848"/>
      <c r="BY222" s="848"/>
      <c r="BZ222" s="848"/>
      <c r="CA222" s="848"/>
      <c r="CB222" s="848"/>
      <c r="CC222" s="848"/>
      <c r="CD222" s="848"/>
      <c r="CE222" s="848"/>
      <c r="CF222" s="848"/>
      <c r="CG222" s="848"/>
      <c r="CH222" s="848"/>
      <c r="CI222" s="848"/>
      <c r="CJ222" s="848"/>
      <c r="CK222" s="848"/>
      <c r="CL222" s="848"/>
      <c r="CM222" s="848"/>
      <c r="CN222" s="848"/>
      <c r="CO222" s="848"/>
      <c r="CP222" s="848"/>
      <c r="CQ222" s="848"/>
      <c r="CR222" s="848"/>
      <c r="CS222" s="848"/>
      <c r="CT222" s="848"/>
      <c r="CU222" s="848"/>
      <c r="CV222" s="848"/>
      <c r="CW222" s="848"/>
      <c r="CX222" s="848"/>
      <c r="CY222" s="848"/>
      <c r="CZ222" s="848"/>
      <c r="DA222" s="848"/>
      <c r="DB222" s="848"/>
      <c r="DC222" s="848"/>
      <c r="DD222" s="848"/>
    </row>
    <row r="223" spans="1:108" ht="33.75" customHeight="1">
      <c r="A223" s="848" t="s">
        <v>703</v>
      </c>
      <c r="B223" s="848"/>
      <c r="C223" s="848"/>
      <c r="D223" s="848"/>
      <c r="E223" s="848"/>
      <c r="F223" s="856" t="s">
        <v>266</v>
      </c>
      <c r="G223" s="857"/>
      <c r="H223" s="857"/>
      <c r="I223" s="857"/>
      <c r="J223" s="857"/>
      <c r="K223" s="857"/>
      <c r="L223" s="857"/>
      <c r="M223" s="857"/>
      <c r="N223" s="857"/>
      <c r="O223" s="857"/>
      <c r="P223" s="857"/>
      <c r="Q223" s="857"/>
      <c r="R223" s="857"/>
      <c r="S223" s="857"/>
      <c r="T223" s="857"/>
      <c r="U223" s="857"/>
      <c r="V223" s="857"/>
      <c r="W223" s="857"/>
      <c r="X223" s="857"/>
      <c r="Y223" s="857"/>
      <c r="Z223" s="857"/>
      <c r="AA223" s="857"/>
      <c r="AB223" s="857"/>
      <c r="AC223" s="857"/>
      <c r="AD223" s="857"/>
      <c r="AE223" s="857"/>
      <c r="AF223" s="858"/>
      <c r="AG223" s="852">
        <v>43160</v>
      </c>
      <c r="AH223" s="848"/>
      <c r="AI223" s="848"/>
      <c r="AJ223" s="848"/>
      <c r="AK223" s="848"/>
      <c r="AL223" s="848"/>
      <c r="AM223" s="848"/>
      <c r="AN223" s="848"/>
      <c r="AO223" s="848"/>
      <c r="AP223" s="848"/>
      <c r="AQ223" s="852">
        <v>43281</v>
      </c>
      <c r="AR223" s="848"/>
      <c r="AS223" s="848"/>
      <c r="AT223" s="848"/>
      <c r="AU223" s="848"/>
      <c r="AV223" s="848"/>
      <c r="AW223" s="848"/>
      <c r="AX223" s="848"/>
      <c r="AY223" s="848"/>
      <c r="AZ223" s="848"/>
      <c r="BA223" s="848"/>
      <c r="BB223" s="848"/>
      <c r="BC223" s="848"/>
      <c r="BD223" s="848"/>
      <c r="BE223" s="848"/>
      <c r="BF223" s="848"/>
      <c r="BG223" s="848"/>
      <c r="BH223" s="848"/>
      <c r="BI223" s="848"/>
      <c r="BJ223" s="848"/>
      <c r="BK223" s="848"/>
      <c r="BL223" s="848"/>
      <c r="BM223" s="848"/>
      <c r="BN223" s="848"/>
      <c r="BO223" s="848"/>
      <c r="BP223" s="848"/>
      <c r="BQ223" s="848"/>
      <c r="BR223" s="848"/>
      <c r="BS223" s="848"/>
      <c r="BT223" s="848"/>
      <c r="BU223" s="848"/>
      <c r="BV223" s="848"/>
      <c r="BW223" s="848"/>
      <c r="BX223" s="848"/>
      <c r="BY223" s="848"/>
      <c r="BZ223" s="848"/>
      <c r="CA223" s="848"/>
      <c r="CB223" s="848"/>
      <c r="CC223" s="848"/>
      <c r="CD223" s="848"/>
      <c r="CE223" s="848"/>
      <c r="CF223" s="848"/>
      <c r="CG223" s="848"/>
      <c r="CH223" s="848"/>
      <c r="CI223" s="848"/>
      <c r="CJ223" s="848"/>
      <c r="CK223" s="848"/>
      <c r="CL223" s="848"/>
      <c r="CM223" s="848"/>
      <c r="CN223" s="848"/>
      <c r="CO223" s="848"/>
      <c r="CP223" s="848"/>
      <c r="CQ223" s="848"/>
      <c r="CR223" s="848"/>
      <c r="CS223" s="848"/>
      <c r="CT223" s="848"/>
      <c r="CU223" s="848"/>
      <c r="CV223" s="848"/>
      <c r="CW223" s="848"/>
      <c r="CX223" s="848"/>
      <c r="CY223" s="848"/>
      <c r="CZ223" s="848"/>
      <c r="DA223" s="848"/>
      <c r="DB223" s="848"/>
      <c r="DC223" s="848"/>
      <c r="DD223" s="848"/>
    </row>
    <row r="224" spans="1:108" ht="21.75" customHeight="1">
      <c r="A224" s="848" t="s">
        <v>704</v>
      </c>
      <c r="B224" s="848"/>
      <c r="C224" s="848"/>
      <c r="D224" s="848"/>
      <c r="E224" s="848"/>
      <c r="F224" s="856" t="s">
        <v>267</v>
      </c>
      <c r="G224" s="857"/>
      <c r="H224" s="857"/>
      <c r="I224" s="857"/>
      <c r="J224" s="857"/>
      <c r="K224" s="857"/>
      <c r="L224" s="857"/>
      <c r="M224" s="857"/>
      <c r="N224" s="857"/>
      <c r="O224" s="857"/>
      <c r="P224" s="857"/>
      <c r="Q224" s="857"/>
      <c r="R224" s="857"/>
      <c r="S224" s="857"/>
      <c r="T224" s="857"/>
      <c r="U224" s="857"/>
      <c r="V224" s="857"/>
      <c r="W224" s="857"/>
      <c r="X224" s="857"/>
      <c r="Y224" s="857"/>
      <c r="Z224" s="857"/>
      <c r="AA224" s="857"/>
      <c r="AB224" s="857"/>
      <c r="AC224" s="857"/>
      <c r="AD224" s="857"/>
      <c r="AE224" s="857"/>
      <c r="AF224" s="858"/>
      <c r="AG224" s="852">
        <v>43282</v>
      </c>
      <c r="AH224" s="848"/>
      <c r="AI224" s="848"/>
      <c r="AJ224" s="848"/>
      <c r="AK224" s="848"/>
      <c r="AL224" s="848"/>
      <c r="AM224" s="848"/>
      <c r="AN224" s="848"/>
      <c r="AO224" s="848"/>
      <c r="AP224" s="848"/>
      <c r="AQ224" s="852">
        <v>43403</v>
      </c>
      <c r="AR224" s="848"/>
      <c r="AS224" s="848"/>
      <c r="AT224" s="848"/>
      <c r="AU224" s="848"/>
      <c r="AV224" s="848"/>
      <c r="AW224" s="848"/>
      <c r="AX224" s="848"/>
      <c r="AY224" s="848"/>
      <c r="AZ224" s="848"/>
      <c r="BA224" s="848"/>
      <c r="BB224" s="848"/>
      <c r="BC224" s="848"/>
      <c r="BD224" s="848"/>
      <c r="BE224" s="848"/>
      <c r="BF224" s="848"/>
      <c r="BG224" s="848"/>
      <c r="BH224" s="848"/>
      <c r="BI224" s="848"/>
      <c r="BJ224" s="848"/>
      <c r="BK224" s="848"/>
      <c r="BL224" s="848"/>
      <c r="BM224" s="848"/>
      <c r="BN224" s="848"/>
      <c r="BO224" s="848"/>
      <c r="BP224" s="848"/>
      <c r="BQ224" s="848"/>
      <c r="BR224" s="848"/>
      <c r="BS224" s="848"/>
      <c r="BT224" s="848"/>
      <c r="BU224" s="848"/>
      <c r="BV224" s="848"/>
      <c r="BW224" s="848"/>
      <c r="BX224" s="848"/>
      <c r="BY224" s="848"/>
      <c r="BZ224" s="848"/>
      <c r="CA224" s="848"/>
      <c r="CB224" s="848"/>
      <c r="CC224" s="848"/>
      <c r="CD224" s="848"/>
      <c r="CE224" s="848"/>
      <c r="CF224" s="848"/>
      <c r="CG224" s="848"/>
      <c r="CH224" s="848"/>
      <c r="CI224" s="848"/>
      <c r="CJ224" s="848"/>
      <c r="CK224" s="848"/>
      <c r="CL224" s="848"/>
      <c r="CM224" s="848"/>
      <c r="CN224" s="848"/>
      <c r="CO224" s="848"/>
      <c r="CP224" s="848"/>
      <c r="CQ224" s="848"/>
      <c r="CR224" s="848"/>
      <c r="CS224" s="848"/>
      <c r="CT224" s="848"/>
      <c r="CU224" s="848"/>
      <c r="CV224" s="848"/>
      <c r="CW224" s="848"/>
      <c r="CX224" s="848"/>
      <c r="CY224" s="848"/>
      <c r="CZ224" s="848"/>
      <c r="DA224" s="848"/>
      <c r="DB224" s="848"/>
      <c r="DC224" s="848"/>
      <c r="DD224" s="848"/>
    </row>
    <row r="225" spans="1:108" ht="21.75" customHeight="1">
      <c r="A225" s="848" t="s">
        <v>705</v>
      </c>
      <c r="B225" s="848"/>
      <c r="C225" s="848"/>
      <c r="D225" s="848"/>
      <c r="E225" s="848"/>
      <c r="F225" s="856" t="s">
        <v>728</v>
      </c>
      <c r="G225" s="857"/>
      <c r="H225" s="857"/>
      <c r="I225" s="857"/>
      <c r="J225" s="857"/>
      <c r="K225" s="857"/>
      <c r="L225" s="857"/>
      <c r="M225" s="857"/>
      <c r="N225" s="857"/>
      <c r="O225" s="857"/>
      <c r="P225" s="857"/>
      <c r="Q225" s="857"/>
      <c r="R225" s="857"/>
      <c r="S225" s="857"/>
      <c r="T225" s="857"/>
      <c r="U225" s="857"/>
      <c r="V225" s="857"/>
      <c r="W225" s="857"/>
      <c r="X225" s="857"/>
      <c r="Y225" s="857"/>
      <c r="Z225" s="857"/>
      <c r="AA225" s="857"/>
      <c r="AB225" s="857"/>
      <c r="AC225" s="857"/>
      <c r="AD225" s="857"/>
      <c r="AE225" s="857"/>
      <c r="AF225" s="858"/>
      <c r="AG225" s="852">
        <v>43405</v>
      </c>
      <c r="AH225" s="848"/>
      <c r="AI225" s="848"/>
      <c r="AJ225" s="848"/>
      <c r="AK225" s="848"/>
      <c r="AL225" s="848"/>
      <c r="AM225" s="848"/>
      <c r="AN225" s="848"/>
      <c r="AO225" s="848"/>
      <c r="AP225" s="848"/>
      <c r="AQ225" s="852">
        <v>43414</v>
      </c>
      <c r="AR225" s="848"/>
      <c r="AS225" s="848"/>
      <c r="AT225" s="848"/>
      <c r="AU225" s="848"/>
      <c r="AV225" s="848"/>
      <c r="AW225" s="848"/>
      <c r="AX225" s="848"/>
      <c r="AY225" s="848"/>
      <c r="AZ225" s="848"/>
      <c r="BA225" s="848"/>
      <c r="BB225" s="848"/>
      <c r="BC225" s="848"/>
      <c r="BD225" s="848"/>
      <c r="BE225" s="848"/>
      <c r="BF225" s="848"/>
      <c r="BG225" s="848"/>
      <c r="BH225" s="848"/>
      <c r="BI225" s="848"/>
      <c r="BJ225" s="848"/>
      <c r="BK225" s="848"/>
      <c r="BL225" s="848"/>
      <c r="BM225" s="848"/>
      <c r="BN225" s="848"/>
      <c r="BO225" s="848"/>
      <c r="BP225" s="848"/>
      <c r="BQ225" s="848"/>
      <c r="BR225" s="848"/>
      <c r="BS225" s="848"/>
      <c r="BT225" s="848"/>
      <c r="BU225" s="848"/>
      <c r="BV225" s="848"/>
      <c r="BW225" s="848"/>
      <c r="BX225" s="848"/>
      <c r="BY225" s="848"/>
      <c r="BZ225" s="848"/>
      <c r="CA225" s="848"/>
      <c r="CB225" s="848"/>
      <c r="CC225" s="848"/>
      <c r="CD225" s="848"/>
      <c r="CE225" s="848"/>
      <c r="CF225" s="848"/>
      <c r="CG225" s="848"/>
      <c r="CH225" s="848"/>
      <c r="CI225" s="848"/>
      <c r="CJ225" s="848"/>
      <c r="CK225" s="848"/>
      <c r="CL225" s="848"/>
      <c r="CM225" s="848"/>
      <c r="CN225" s="848"/>
      <c r="CO225" s="848"/>
      <c r="CP225" s="848"/>
      <c r="CQ225" s="848"/>
      <c r="CR225" s="848"/>
      <c r="CS225" s="848"/>
      <c r="CT225" s="848"/>
      <c r="CU225" s="848"/>
      <c r="CV225" s="848"/>
      <c r="CW225" s="848"/>
      <c r="CX225" s="848"/>
      <c r="CY225" s="848"/>
      <c r="CZ225" s="848"/>
      <c r="DA225" s="848"/>
      <c r="DB225" s="848"/>
      <c r="DC225" s="848"/>
      <c r="DD225" s="848"/>
    </row>
    <row r="226" spans="1:108" ht="21.75" customHeight="1">
      <c r="A226" s="848" t="s">
        <v>721</v>
      </c>
      <c r="B226" s="848"/>
      <c r="C226" s="848"/>
      <c r="D226" s="848"/>
      <c r="E226" s="848"/>
      <c r="F226" s="856" t="s">
        <v>0</v>
      </c>
      <c r="G226" s="857"/>
      <c r="H226" s="857"/>
      <c r="I226" s="857"/>
      <c r="J226" s="857"/>
      <c r="K226" s="857"/>
      <c r="L226" s="857"/>
      <c r="M226" s="857"/>
      <c r="N226" s="857"/>
      <c r="O226" s="857"/>
      <c r="P226" s="857"/>
      <c r="Q226" s="857"/>
      <c r="R226" s="857"/>
      <c r="S226" s="857"/>
      <c r="T226" s="857"/>
      <c r="U226" s="857"/>
      <c r="V226" s="857"/>
      <c r="W226" s="857"/>
      <c r="X226" s="857"/>
      <c r="Y226" s="857"/>
      <c r="Z226" s="857"/>
      <c r="AA226" s="857"/>
      <c r="AB226" s="857"/>
      <c r="AC226" s="857"/>
      <c r="AD226" s="857"/>
      <c r="AE226" s="857"/>
      <c r="AF226" s="858"/>
      <c r="AG226" s="852">
        <v>43415</v>
      </c>
      <c r="AH226" s="848"/>
      <c r="AI226" s="848"/>
      <c r="AJ226" s="848"/>
      <c r="AK226" s="848"/>
      <c r="AL226" s="848"/>
      <c r="AM226" s="848"/>
      <c r="AN226" s="848"/>
      <c r="AO226" s="848"/>
      <c r="AP226" s="848"/>
      <c r="AQ226" s="852">
        <v>43425</v>
      </c>
      <c r="AR226" s="848"/>
      <c r="AS226" s="848"/>
      <c r="AT226" s="848"/>
      <c r="AU226" s="848"/>
      <c r="AV226" s="848"/>
      <c r="AW226" s="848"/>
      <c r="AX226" s="848"/>
      <c r="AY226" s="848"/>
      <c r="AZ226" s="848"/>
      <c r="BA226" s="848"/>
      <c r="BB226" s="848"/>
      <c r="BC226" s="848"/>
      <c r="BD226" s="848"/>
      <c r="BE226" s="848"/>
      <c r="BF226" s="848"/>
      <c r="BG226" s="848"/>
      <c r="BH226" s="848"/>
      <c r="BI226" s="848"/>
      <c r="BJ226" s="848"/>
      <c r="BK226" s="848"/>
      <c r="BL226" s="848"/>
      <c r="BM226" s="848"/>
      <c r="BN226" s="848"/>
      <c r="BO226" s="848"/>
      <c r="BP226" s="848"/>
      <c r="BQ226" s="848"/>
      <c r="BR226" s="848"/>
      <c r="BS226" s="848"/>
      <c r="BT226" s="848"/>
      <c r="BU226" s="848"/>
      <c r="BV226" s="848"/>
      <c r="BW226" s="848"/>
      <c r="BX226" s="848"/>
      <c r="BY226" s="848"/>
      <c r="BZ226" s="848"/>
      <c r="CA226" s="848"/>
      <c r="CB226" s="848"/>
      <c r="CC226" s="848"/>
      <c r="CD226" s="848"/>
      <c r="CE226" s="848"/>
      <c r="CF226" s="848"/>
      <c r="CG226" s="848"/>
      <c r="CH226" s="848"/>
      <c r="CI226" s="848"/>
      <c r="CJ226" s="848"/>
      <c r="CK226" s="848"/>
      <c r="CL226" s="848"/>
      <c r="CM226" s="848"/>
      <c r="CN226" s="848"/>
      <c r="CO226" s="848"/>
      <c r="CP226" s="848"/>
      <c r="CQ226" s="848"/>
      <c r="CR226" s="848"/>
      <c r="CS226" s="848"/>
      <c r="CT226" s="848"/>
      <c r="CU226" s="848"/>
      <c r="CV226" s="848"/>
      <c r="CW226" s="848"/>
      <c r="CX226" s="848"/>
      <c r="CY226" s="848"/>
      <c r="CZ226" s="848"/>
      <c r="DA226" s="848"/>
      <c r="DB226" s="848"/>
      <c r="DC226" s="848"/>
      <c r="DD226" s="848"/>
    </row>
    <row r="227" spans="1:108" ht="21.75" customHeight="1">
      <c r="A227" s="848">
        <v>4</v>
      </c>
      <c r="B227" s="848"/>
      <c r="C227" s="848"/>
      <c r="D227" s="848"/>
      <c r="E227" s="848"/>
      <c r="F227" s="853" t="s">
        <v>1</v>
      </c>
      <c r="G227" s="854"/>
      <c r="H227" s="854"/>
      <c r="I227" s="854"/>
      <c r="J227" s="854"/>
      <c r="K227" s="854"/>
      <c r="L227" s="854"/>
      <c r="M227" s="854"/>
      <c r="N227" s="854"/>
      <c r="O227" s="854"/>
      <c r="P227" s="854"/>
      <c r="Q227" s="854"/>
      <c r="R227" s="854"/>
      <c r="S227" s="854"/>
      <c r="T227" s="854"/>
      <c r="U227" s="854"/>
      <c r="V227" s="854"/>
      <c r="W227" s="854"/>
      <c r="X227" s="854"/>
      <c r="Y227" s="854"/>
      <c r="Z227" s="854"/>
      <c r="AA227" s="854"/>
      <c r="AB227" s="854"/>
      <c r="AC227" s="854"/>
      <c r="AD227" s="854"/>
      <c r="AE227" s="854"/>
      <c r="AF227" s="854"/>
      <c r="AG227" s="854"/>
      <c r="AH227" s="854"/>
      <c r="AI227" s="854"/>
      <c r="AJ227" s="854"/>
      <c r="AK227" s="854"/>
      <c r="AL227" s="854"/>
      <c r="AM227" s="854"/>
      <c r="AN227" s="854"/>
      <c r="AO227" s="854"/>
      <c r="AP227" s="854"/>
      <c r="AQ227" s="854"/>
      <c r="AR227" s="854"/>
      <c r="AS227" s="854"/>
      <c r="AT227" s="854"/>
      <c r="AU227" s="854"/>
      <c r="AV227" s="854"/>
      <c r="AW227" s="854"/>
      <c r="AX227" s="854"/>
      <c r="AY227" s="854"/>
      <c r="AZ227" s="854"/>
      <c r="BA227" s="854"/>
      <c r="BB227" s="854"/>
      <c r="BC227" s="854"/>
      <c r="BD227" s="854"/>
      <c r="BE227" s="854"/>
      <c r="BF227" s="854"/>
      <c r="BG227" s="854"/>
      <c r="BH227" s="854"/>
      <c r="BI227" s="854"/>
      <c r="BJ227" s="854"/>
      <c r="BK227" s="854"/>
      <c r="BL227" s="854"/>
      <c r="BM227" s="854"/>
      <c r="BN227" s="854"/>
      <c r="BO227" s="854"/>
      <c r="BP227" s="854"/>
      <c r="BQ227" s="854"/>
      <c r="BR227" s="854"/>
      <c r="BS227" s="854"/>
      <c r="BT227" s="854"/>
      <c r="BU227" s="854"/>
      <c r="BV227" s="854"/>
      <c r="BW227" s="854"/>
      <c r="BX227" s="854"/>
      <c r="BY227" s="854"/>
      <c r="BZ227" s="854"/>
      <c r="CA227" s="854"/>
      <c r="CB227" s="854"/>
      <c r="CC227" s="854"/>
      <c r="CD227" s="854"/>
      <c r="CE227" s="854"/>
      <c r="CF227" s="854"/>
      <c r="CG227" s="854"/>
      <c r="CH227" s="854"/>
      <c r="CI227" s="854"/>
      <c r="CJ227" s="854"/>
      <c r="CK227" s="854"/>
      <c r="CL227" s="854"/>
      <c r="CM227" s="854"/>
      <c r="CN227" s="854"/>
      <c r="CO227" s="854"/>
      <c r="CP227" s="854"/>
      <c r="CQ227" s="854"/>
      <c r="CR227" s="854"/>
      <c r="CS227" s="854"/>
      <c r="CT227" s="854"/>
      <c r="CU227" s="854"/>
      <c r="CV227" s="854"/>
      <c r="CW227" s="854"/>
      <c r="CX227" s="854"/>
      <c r="CY227" s="854"/>
      <c r="CZ227" s="854"/>
      <c r="DA227" s="854"/>
      <c r="DB227" s="854"/>
      <c r="DC227" s="854"/>
      <c r="DD227" s="855"/>
    </row>
    <row r="228" spans="1:108" ht="21.75" customHeight="1">
      <c r="A228" s="848" t="s">
        <v>706</v>
      </c>
      <c r="B228" s="848"/>
      <c r="C228" s="848"/>
      <c r="D228" s="848"/>
      <c r="E228" s="848"/>
      <c r="F228" s="849" t="s">
        <v>2</v>
      </c>
      <c r="G228" s="850"/>
      <c r="H228" s="850"/>
      <c r="I228" s="850"/>
      <c r="J228" s="850"/>
      <c r="K228" s="850"/>
      <c r="L228" s="850"/>
      <c r="M228" s="850"/>
      <c r="N228" s="850"/>
      <c r="O228" s="850"/>
      <c r="P228" s="850"/>
      <c r="Q228" s="850"/>
      <c r="R228" s="850"/>
      <c r="S228" s="850"/>
      <c r="T228" s="850"/>
      <c r="U228" s="850"/>
      <c r="V228" s="850"/>
      <c r="W228" s="850"/>
      <c r="X228" s="850"/>
      <c r="Y228" s="850"/>
      <c r="Z228" s="850"/>
      <c r="AA228" s="850"/>
      <c r="AB228" s="850"/>
      <c r="AC228" s="850"/>
      <c r="AD228" s="850"/>
      <c r="AE228" s="850"/>
      <c r="AF228" s="851"/>
      <c r="AG228" s="852">
        <v>43426</v>
      </c>
      <c r="AH228" s="848"/>
      <c r="AI228" s="848"/>
      <c r="AJ228" s="848"/>
      <c r="AK228" s="848"/>
      <c r="AL228" s="848"/>
      <c r="AM228" s="848"/>
      <c r="AN228" s="848"/>
      <c r="AO228" s="848"/>
      <c r="AP228" s="848"/>
      <c r="AQ228" s="852">
        <v>43431</v>
      </c>
      <c r="AR228" s="848"/>
      <c r="AS228" s="848"/>
      <c r="AT228" s="848"/>
      <c r="AU228" s="848"/>
      <c r="AV228" s="848"/>
      <c r="AW228" s="848"/>
      <c r="AX228" s="848"/>
      <c r="AY228" s="848"/>
      <c r="AZ228" s="848"/>
      <c r="BA228" s="848"/>
      <c r="BB228" s="848"/>
      <c r="BC228" s="848"/>
      <c r="BD228" s="848"/>
      <c r="BE228" s="848"/>
      <c r="BF228" s="848"/>
      <c r="BG228" s="848"/>
      <c r="BH228" s="848"/>
      <c r="BI228" s="848"/>
      <c r="BJ228" s="848"/>
      <c r="BK228" s="848"/>
      <c r="BL228" s="848"/>
      <c r="BM228" s="848"/>
      <c r="BN228" s="848"/>
      <c r="BO228" s="848"/>
      <c r="BP228" s="848"/>
      <c r="BQ228" s="848"/>
      <c r="BR228" s="848"/>
      <c r="BS228" s="848"/>
      <c r="BT228" s="848"/>
      <c r="BU228" s="848"/>
      <c r="BV228" s="848"/>
      <c r="BW228" s="848"/>
      <c r="BX228" s="848"/>
      <c r="BY228" s="848"/>
      <c r="BZ228" s="848"/>
      <c r="CA228" s="848"/>
      <c r="CB228" s="848"/>
      <c r="CC228" s="848"/>
      <c r="CD228" s="848"/>
      <c r="CE228" s="848"/>
      <c r="CF228" s="848"/>
      <c r="CG228" s="848"/>
      <c r="CH228" s="848"/>
      <c r="CI228" s="848"/>
      <c r="CJ228" s="848"/>
      <c r="CK228" s="848"/>
      <c r="CL228" s="848"/>
      <c r="CM228" s="848"/>
      <c r="CN228" s="848"/>
      <c r="CO228" s="848"/>
      <c r="CP228" s="848"/>
      <c r="CQ228" s="848"/>
      <c r="CR228" s="848"/>
      <c r="CS228" s="848"/>
      <c r="CT228" s="848"/>
      <c r="CU228" s="848"/>
      <c r="CV228" s="848"/>
      <c r="CW228" s="848"/>
      <c r="CX228" s="848"/>
      <c r="CY228" s="848"/>
      <c r="CZ228" s="848"/>
      <c r="DA228" s="848"/>
      <c r="DB228" s="848"/>
      <c r="DC228" s="848"/>
      <c r="DD228" s="848"/>
    </row>
    <row r="229" spans="1:108" ht="21.75" customHeight="1">
      <c r="A229" s="848" t="s">
        <v>708</v>
      </c>
      <c r="B229" s="848"/>
      <c r="C229" s="848"/>
      <c r="D229" s="848"/>
      <c r="E229" s="848"/>
      <c r="F229" s="849" t="s">
        <v>4</v>
      </c>
      <c r="G229" s="850"/>
      <c r="H229" s="850"/>
      <c r="I229" s="850"/>
      <c r="J229" s="850"/>
      <c r="K229" s="850"/>
      <c r="L229" s="850"/>
      <c r="M229" s="850"/>
      <c r="N229" s="850"/>
      <c r="O229" s="850"/>
      <c r="P229" s="850"/>
      <c r="Q229" s="850"/>
      <c r="R229" s="850"/>
      <c r="S229" s="850"/>
      <c r="T229" s="850"/>
      <c r="U229" s="850"/>
      <c r="V229" s="850"/>
      <c r="W229" s="850"/>
      <c r="X229" s="850"/>
      <c r="Y229" s="850"/>
      <c r="Z229" s="850"/>
      <c r="AA229" s="850"/>
      <c r="AB229" s="850"/>
      <c r="AC229" s="850"/>
      <c r="AD229" s="850"/>
      <c r="AE229" s="850"/>
      <c r="AF229" s="851"/>
      <c r="AG229" s="852">
        <v>43432</v>
      </c>
      <c r="AH229" s="848"/>
      <c r="AI229" s="848"/>
      <c r="AJ229" s="848"/>
      <c r="AK229" s="848"/>
      <c r="AL229" s="848"/>
      <c r="AM229" s="848"/>
      <c r="AN229" s="848"/>
      <c r="AO229" s="848"/>
      <c r="AP229" s="848"/>
      <c r="AQ229" s="852">
        <v>43459</v>
      </c>
      <c r="AR229" s="848"/>
      <c r="AS229" s="848"/>
      <c r="AT229" s="848"/>
      <c r="AU229" s="848"/>
      <c r="AV229" s="848"/>
      <c r="AW229" s="848"/>
      <c r="AX229" s="848"/>
      <c r="AY229" s="848"/>
      <c r="AZ229" s="848"/>
      <c r="BA229" s="848"/>
      <c r="BB229" s="848"/>
      <c r="BC229" s="848"/>
      <c r="BD229" s="848"/>
      <c r="BE229" s="848"/>
      <c r="BF229" s="848"/>
      <c r="BG229" s="848"/>
      <c r="BH229" s="848"/>
      <c r="BI229" s="848"/>
      <c r="BJ229" s="848"/>
      <c r="BK229" s="848"/>
      <c r="BL229" s="848"/>
      <c r="BM229" s="848"/>
      <c r="BN229" s="848"/>
      <c r="BO229" s="848"/>
      <c r="BP229" s="848"/>
      <c r="BQ229" s="848"/>
      <c r="BR229" s="848"/>
      <c r="BS229" s="848"/>
      <c r="BT229" s="848"/>
      <c r="BU229" s="848"/>
      <c r="BV229" s="848"/>
      <c r="BW229" s="848"/>
      <c r="BX229" s="848"/>
      <c r="BY229" s="848"/>
      <c r="BZ229" s="848"/>
      <c r="CA229" s="848"/>
      <c r="CB229" s="848"/>
      <c r="CC229" s="848"/>
      <c r="CD229" s="848"/>
      <c r="CE229" s="848"/>
      <c r="CF229" s="848"/>
      <c r="CG229" s="848"/>
      <c r="CH229" s="848"/>
      <c r="CI229" s="848"/>
      <c r="CJ229" s="848"/>
      <c r="CK229" s="848"/>
      <c r="CL229" s="848"/>
      <c r="CM229" s="848"/>
      <c r="CN229" s="848"/>
      <c r="CO229" s="848"/>
      <c r="CP229" s="848"/>
      <c r="CQ229" s="848"/>
      <c r="CR229" s="848"/>
      <c r="CS229" s="848"/>
      <c r="CT229" s="848"/>
      <c r="CU229" s="848"/>
      <c r="CV229" s="848"/>
      <c r="CW229" s="848"/>
      <c r="CX229" s="848"/>
      <c r="CY229" s="848"/>
      <c r="CZ229" s="848"/>
      <c r="DA229" s="848"/>
      <c r="DB229" s="848"/>
      <c r="DC229" s="848"/>
      <c r="DD229" s="848"/>
    </row>
    <row r="230" spans="1:108" ht="21.75" customHeight="1">
      <c r="A230" s="848" t="s">
        <v>709</v>
      </c>
      <c r="B230" s="848"/>
      <c r="C230" s="848"/>
      <c r="D230" s="848"/>
      <c r="E230" s="848"/>
      <c r="F230" s="849" t="s">
        <v>281</v>
      </c>
      <c r="G230" s="850"/>
      <c r="H230" s="850"/>
      <c r="I230" s="850"/>
      <c r="J230" s="850"/>
      <c r="K230" s="850"/>
      <c r="L230" s="850"/>
      <c r="M230" s="850"/>
      <c r="N230" s="850"/>
      <c r="O230" s="850"/>
      <c r="P230" s="850"/>
      <c r="Q230" s="850"/>
      <c r="R230" s="850"/>
      <c r="S230" s="850"/>
      <c r="T230" s="850"/>
      <c r="U230" s="850"/>
      <c r="V230" s="850"/>
      <c r="W230" s="850"/>
      <c r="X230" s="850"/>
      <c r="Y230" s="850"/>
      <c r="Z230" s="850"/>
      <c r="AA230" s="850"/>
      <c r="AB230" s="850"/>
      <c r="AC230" s="850"/>
      <c r="AD230" s="850"/>
      <c r="AE230" s="850"/>
      <c r="AF230" s="851"/>
      <c r="AG230" s="852">
        <v>43460</v>
      </c>
      <c r="AH230" s="848"/>
      <c r="AI230" s="848"/>
      <c r="AJ230" s="848"/>
      <c r="AK230" s="848"/>
      <c r="AL230" s="848"/>
      <c r="AM230" s="848"/>
      <c r="AN230" s="848"/>
      <c r="AO230" s="848"/>
      <c r="AP230" s="848"/>
      <c r="AQ230" s="852">
        <v>43465</v>
      </c>
      <c r="AR230" s="848"/>
      <c r="AS230" s="848"/>
      <c r="AT230" s="848"/>
      <c r="AU230" s="848"/>
      <c r="AV230" s="848"/>
      <c r="AW230" s="848"/>
      <c r="AX230" s="848"/>
      <c r="AY230" s="848"/>
      <c r="AZ230" s="848"/>
      <c r="BA230" s="848"/>
      <c r="BB230" s="848"/>
      <c r="BC230" s="848"/>
      <c r="BD230" s="848"/>
      <c r="BE230" s="848"/>
      <c r="BF230" s="848"/>
      <c r="BG230" s="848"/>
      <c r="BH230" s="848"/>
      <c r="BI230" s="848"/>
      <c r="BJ230" s="848"/>
      <c r="BK230" s="848"/>
      <c r="BL230" s="848"/>
      <c r="BM230" s="848"/>
      <c r="BN230" s="848"/>
      <c r="BO230" s="848"/>
      <c r="BP230" s="848"/>
      <c r="BQ230" s="848"/>
      <c r="BR230" s="848"/>
      <c r="BS230" s="848"/>
      <c r="BT230" s="848"/>
      <c r="BU230" s="848"/>
      <c r="BV230" s="848"/>
      <c r="BW230" s="848"/>
      <c r="BX230" s="848"/>
      <c r="BY230" s="848"/>
      <c r="BZ230" s="848"/>
      <c r="CA230" s="848"/>
      <c r="CB230" s="848"/>
      <c r="CC230" s="848"/>
      <c r="CD230" s="848"/>
      <c r="CE230" s="848"/>
      <c r="CF230" s="848"/>
      <c r="CG230" s="848"/>
      <c r="CH230" s="848"/>
      <c r="CI230" s="848"/>
      <c r="CJ230" s="848"/>
      <c r="CK230" s="848"/>
      <c r="CL230" s="848"/>
      <c r="CM230" s="848"/>
      <c r="CN230" s="848"/>
      <c r="CO230" s="848"/>
      <c r="CP230" s="848"/>
      <c r="CQ230" s="848"/>
      <c r="CR230" s="848"/>
      <c r="CS230" s="848"/>
      <c r="CT230" s="848"/>
      <c r="CU230" s="848"/>
      <c r="CV230" s="848"/>
      <c r="CW230" s="848"/>
      <c r="CX230" s="848"/>
      <c r="CY230" s="848"/>
      <c r="CZ230" s="848"/>
      <c r="DA230" s="848"/>
      <c r="DB230" s="848"/>
      <c r="DC230" s="848"/>
      <c r="DD230" s="848"/>
    </row>
    <row r="231" spans="1:108" ht="21.75" customHeight="1">
      <c r="A231" s="859" t="s">
        <v>40</v>
      </c>
      <c r="B231" s="860"/>
      <c r="C231" s="860"/>
      <c r="D231" s="860"/>
      <c r="E231" s="860"/>
      <c r="F231" s="860"/>
      <c r="G231" s="860"/>
      <c r="H231" s="860"/>
      <c r="I231" s="860"/>
      <c r="J231" s="860"/>
      <c r="K231" s="860"/>
      <c r="L231" s="860"/>
      <c r="M231" s="860"/>
      <c r="N231" s="860"/>
      <c r="O231" s="860"/>
      <c r="P231" s="860"/>
      <c r="Q231" s="860"/>
      <c r="R231" s="860"/>
      <c r="S231" s="860"/>
      <c r="T231" s="860"/>
      <c r="U231" s="860"/>
      <c r="V231" s="860"/>
      <c r="W231" s="860"/>
      <c r="X231" s="860"/>
      <c r="Y231" s="860"/>
      <c r="Z231" s="860"/>
      <c r="AA231" s="860"/>
      <c r="AB231" s="860"/>
      <c r="AC231" s="860"/>
      <c r="AD231" s="860"/>
      <c r="AE231" s="860"/>
      <c r="AF231" s="860"/>
      <c r="AG231" s="860"/>
      <c r="AH231" s="860"/>
      <c r="AI231" s="860"/>
      <c r="AJ231" s="860"/>
      <c r="AK231" s="860"/>
      <c r="AL231" s="860"/>
      <c r="AM231" s="860"/>
      <c r="AN231" s="860"/>
      <c r="AO231" s="860"/>
      <c r="AP231" s="860"/>
      <c r="AQ231" s="860"/>
      <c r="AR231" s="860"/>
      <c r="AS231" s="860"/>
      <c r="AT231" s="860"/>
      <c r="AU231" s="860"/>
      <c r="AV231" s="860"/>
      <c r="AW231" s="860"/>
      <c r="AX231" s="860"/>
      <c r="AY231" s="860"/>
      <c r="AZ231" s="860"/>
      <c r="BA231" s="860"/>
      <c r="BB231" s="860"/>
      <c r="BC231" s="860"/>
      <c r="BD231" s="860"/>
      <c r="BE231" s="860"/>
      <c r="BF231" s="860"/>
      <c r="BG231" s="860"/>
      <c r="BH231" s="860"/>
      <c r="BI231" s="860"/>
      <c r="BJ231" s="860"/>
      <c r="BK231" s="860"/>
      <c r="BL231" s="860"/>
      <c r="BM231" s="860"/>
      <c r="BN231" s="860"/>
      <c r="BO231" s="860"/>
      <c r="BP231" s="860"/>
      <c r="BQ231" s="860"/>
      <c r="BR231" s="860"/>
      <c r="BS231" s="860"/>
      <c r="BT231" s="860"/>
      <c r="BU231" s="860"/>
      <c r="BV231" s="860"/>
      <c r="BW231" s="860"/>
      <c r="BX231" s="860"/>
      <c r="BY231" s="860"/>
      <c r="BZ231" s="860"/>
      <c r="CA231" s="860"/>
      <c r="CB231" s="860"/>
      <c r="CC231" s="860"/>
      <c r="CD231" s="860"/>
      <c r="CE231" s="860"/>
      <c r="CF231" s="860"/>
      <c r="CG231" s="860"/>
      <c r="CH231" s="860"/>
      <c r="CI231" s="860"/>
      <c r="CJ231" s="860"/>
      <c r="CK231" s="860"/>
      <c r="CL231" s="860"/>
      <c r="CM231" s="860"/>
      <c r="CN231" s="860"/>
      <c r="CO231" s="860"/>
      <c r="CP231" s="860"/>
      <c r="CQ231" s="860"/>
      <c r="CR231" s="860"/>
      <c r="CS231" s="860"/>
      <c r="CT231" s="860"/>
      <c r="CU231" s="860"/>
      <c r="CV231" s="860"/>
      <c r="CW231" s="860"/>
      <c r="CX231" s="860"/>
      <c r="CY231" s="860"/>
      <c r="CZ231" s="860"/>
      <c r="DA231" s="860"/>
      <c r="DB231" s="860"/>
      <c r="DC231" s="860"/>
      <c r="DD231" s="861"/>
    </row>
    <row r="232" spans="1:108" ht="21.75" customHeight="1">
      <c r="A232" s="848" t="s">
        <v>158</v>
      </c>
      <c r="B232" s="848"/>
      <c r="C232" s="848"/>
      <c r="D232" s="848"/>
      <c r="E232" s="848"/>
      <c r="F232" s="853" t="s">
        <v>284</v>
      </c>
      <c r="G232" s="854"/>
      <c r="H232" s="854"/>
      <c r="I232" s="854"/>
      <c r="J232" s="854"/>
      <c r="K232" s="854"/>
      <c r="L232" s="854"/>
      <c r="M232" s="854"/>
      <c r="N232" s="854"/>
      <c r="O232" s="854"/>
      <c r="P232" s="854"/>
      <c r="Q232" s="854"/>
      <c r="R232" s="854"/>
      <c r="S232" s="854"/>
      <c r="T232" s="854"/>
      <c r="U232" s="854"/>
      <c r="V232" s="854"/>
      <c r="W232" s="854"/>
      <c r="X232" s="854"/>
      <c r="Y232" s="854"/>
      <c r="Z232" s="854"/>
      <c r="AA232" s="854"/>
      <c r="AB232" s="854"/>
      <c r="AC232" s="854"/>
      <c r="AD232" s="854"/>
      <c r="AE232" s="854"/>
      <c r="AF232" s="854"/>
      <c r="AG232" s="854"/>
      <c r="AH232" s="854"/>
      <c r="AI232" s="854"/>
      <c r="AJ232" s="854"/>
      <c r="AK232" s="854"/>
      <c r="AL232" s="854"/>
      <c r="AM232" s="854"/>
      <c r="AN232" s="854"/>
      <c r="AO232" s="854"/>
      <c r="AP232" s="854"/>
      <c r="AQ232" s="854"/>
      <c r="AR232" s="854"/>
      <c r="AS232" s="854"/>
      <c r="AT232" s="854"/>
      <c r="AU232" s="854"/>
      <c r="AV232" s="854"/>
      <c r="AW232" s="854"/>
      <c r="AX232" s="854"/>
      <c r="AY232" s="854"/>
      <c r="AZ232" s="854"/>
      <c r="BA232" s="854"/>
      <c r="BB232" s="854"/>
      <c r="BC232" s="854"/>
      <c r="BD232" s="854"/>
      <c r="BE232" s="854"/>
      <c r="BF232" s="854"/>
      <c r="BG232" s="854"/>
      <c r="BH232" s="854"/>
      <c r="BI232" s="854"/>
      <c r="BJ232" s="854"/>
      <c r="BK232" s="854"/>
      <c r="BL232" s="854"/>
      <c r="BM232" s="854"/>
      <c r="BN232" s="854"/>
      <c r="BO232" s="854"/>
      <c r="BP232" s="854"/>
      <c r="BQ232" s="854"/>
      <c r="BR232" s="854"/>
      <c r="BS232" s="854"/>
      <c r="BT232" s="854"/>
      <c r="BU232" s="854"/>
      <c r="BV232" s="854"/>
      <c r="BW232" s="854"/>
      <c r="BX232" s="854"/>
      <c r="BY232" s="854"/>
      <c r="BZ232" s="854"/>
      <c r="CA232" s="854"/>
      <c r="CB232" s="854"/>
      <c r="CC232" s="854"/>
      <c r="CD232" s="854"/>
      <c r="CE232" s="854"/>
      <c r="CF232" s="854"/>
      <c r="CG232" s="854"/>
      <c r="CH232" s="854"/>
      <c r="CI232" s="854"/>
      <c r="CJ232" s="854"/>
      <c r="CK232" s="854"/>
      <c r="CL232" s="854"/>
      <c r="CM232" s="854"/>
      <c r="CN232" s="854"/>
      <c r="CO232" s="854"/>
      <c r="CP232" s="854"/>
      <c r="CQ232" s="854"/>
      <c r="CR232" s="854"/>
      <c r="CS232" s="854"/>
      <c r="CT232" s="854"/>
      <c r="CU232" s="854"/>
      <c r="CV232" s="854"/>
      <c r="CW232" s="854"/>
      <c r="CX232" s="854"/>
      <c r="CY232" s="854"/>
      <c r="CZ232" s="854"/>
      <c r="DA232" s="854"/>
      <c r="DB232" s="854"/>
      <c r="DC232" s="854"/>
      <c r="DD232" s="855"/>
    </row>
    <row r="233" spans="1:108" ht="21.75" customHeight="1">
      <c r="A233" s="848" t="s">
        <v>93</v>
      </c>
      <c r="B233" s="848"/>
      <c r="C233" s="848"/>
      <c r="D233" s="848"/>
      <c r="E233" s="848"/>
      <c r="F233" s="849" t="s">
        <v>718</v>
      </c>
      <c r="G233" s="850"/>
      <c r="H233" s="850"/>
      <c r="I233" s="850"/>
      <c r="J233" s="850"/>
      <c r="K233" s="850"/>
      <c r="L233" s="850"/>
      <c r="M233" s="850"/>
      <c r="N233" s="850"/>
      <c r="O233" s="850"/>
      <c r="P233" s="850"/>
      <c r="Q233" s="850"/>
      <c r="R233" s="850"/>
      <c r="S233" s="850"/>
      <c r="T233" s="850"/>
      <c r="U233" s="850"/>
      <c r="V233" s="850"/>
      <c r="W233" s="850"/>
      <c r="X233" s="850"/>
      <c r="Y233" s="850"/>
      <c r="Z233" s="850"/>
      <c r="AA233" s="850"/>
      <c r="AB233" s="850"/>
      <c r="AC233" s="850"/>
      <c r="AD233" s="850"/>
      <c r="AE233" s="850"/>
      <c r="AF233" s="851"/>
      <c r="AG233" s="852">
        <v>42826</v>
      </c>
      <c r="AH233" s="848"/>
      <c r="AI233" s="848"/>
      <c r="AJ233" s="848"/>
      <c r="AK233" s="848"/>
      <c r="AL233" s="848"/>
      <c r="AM233" s="848"/>
      <c r="AN233" s="848"/>
      <c r="AO233" s="848"/>
      <c r="AP233" s="848"/>
      <c r="AQ233" s="852">
        <v>42855</v>
      </c>
      <c r="AR233" s="848"/>
      <c r="AS233" s="848"/>
      <c r="AT233" s="848"/>
      <c r="AU233" s="848"/>
      <c r="AV233" s="848"/>
      <c r="AW233" s="848"/>
      <c r="AX233" s="848"/>
      <c r="AY233" s="848"/>
      <c r="AZ233" s="848"/>
      <c r="BA233" s="848"/>
      <c r="BB233" s="848"/>
      <c r="BC233" s="848"/>
      <c r="BD233" s="848"/>
      <c r="BE233" s="848"/>
      <c r="BF233" s="848"/>
      <c r="BG233" s="848"/>
      <c r="BH233" s="848"/>
      <c r="BI233" s="848"/>
      <c r="BJ233" s="848"/>
      <c r="BK233" s="848"/>
      <c r="BL233" s="848"/>
      <c r="BM233" s="848"/>
      <c r="BN233" s="848"/>
      <c r="BO233" s="848"/>
      <c r="BP233" s="848"/>
      <c r="BQ233" s="848"/>
      <c r="BR233" s="848"/>
      <c r="BS233" s="848"/>
      <c r="BT233" s="848"/>
      <c r="BU233" s="848"/>
      <c r="BV233" s="848"/>
      <c r="BW233" s="848"/>
      <c r="BX233" s="848"/>
      <c r="BY233" s="848"/>
      <c r="BZ233" s="848"/>
      <c r="CA233" s="848"/>
      <c r="CB233" s="848"/>
      <c r="CC233" s="848"/>
      <c r="CD233" s="848"/>
      <c r="CE233" s="848"/>
      <c r="CF233" s="848"/>
      <c r="CG233" s="848"/>
      <c r="CH233" s="848"/>
      <c r="CI233" s="848"/>
      <c r="CJ233" s="848"/>
      <c r="CK233" s="848"/>
      <c r="CL233" s="848"/>
      <c r="CM233" s="848"/>
      <c r="CN233" s="848"/>
      <c r="CO233" s="848"/>
      <c r="CP233" s="848"/>
      <c r="CQ233" s="848"/>
      <c r="CR233" s="848"/>
      <c r="CS233" s="848"/>
      <c r="CT233" s="848"/>
      <c r="CU233" s="848"/>
      <c r="CV233" s="848"/>
      <c r="CW233" s="848"/>
      <c r="CX233" s="848"/>
      <c r="CY233" s="848"/>
      <c r="CZ233" s="848"/>
      <c r="DA233" s="848"/>
      <c r="DB233" s="848"/>
      <c r="DC233" s="848"/>
      <c r="DD233" s="848"/>
    </row>
    <row r="234" spans="1:108" ht="21.75" customHeight="1">
      <c r="A234" s="848" t="s">
        <v>104</v>
      </c>
      <c r="B234" s="848"/>
      <c r="C234" s="848"/>
      <c r="D234" s="848"/>
      <c r="E234" s="848"/>
      <c r="F234" s="856" t="s">
        <v>722</v>
      </c>
      <c r="G234" s="857"/>
      <c r="H234" s="857"/>
      <c r="I234" s="857"/>
      <c r="J234" s="857"/>
      <c r="K234" s="857"/>
      <c r="L234" s="857"/>
      <c r="M234" s="857"/>
      <c r="N234" s="857"/>
      <c r="O234" s="857"/>
      <c r="P234" s="857"/>
      <c r="Q234" s="857"/>
      <c r="R234" s="857"/>
      <c r="S234" s="857"/>
      <c r="T234" s="857"/>
      <c r="U234" s="857"/>
      <c r="V234" s="857"/>
      <c r="W234" s="857"/>
      <c r="X234" s="857"/>
      <c r="Y234" s="857"/>
      <c r="Z234" s="857"/>
      <c r="AA234" s="857"/>
      <c r="AB234" s="857"/>
      <c r="AC234" s="857"/>
      <c r="AD234" s="857"/>
      <c r="AE234" s="857"/>
      <c r="AF234" s="858"/>
      <c r="AG234" s="852">
        <v>43009</v>
      </c>
      <c r="AH234" s="848"/>
      <c r="AI234" s="848"/>
      <c r="AJ234" s="848"/>
      <c r="AK234" s="848"/>
      <c r="AL234" s="848"/>
      <c r="AM234" s="848"/>
      <c r="AN234" s="848"/>
      <c r="AO234" s="848"/>
      <c r="AP234" s="848"/>
      <c r="AQ234" s="852">
        <v>43018</v>
      </c>
      <c r="AR234" s="848"/>
      <c r="AS234" s="848"/>
      <c r="AT234" s="848"/>
      <c r="AU234" s="848"/>
      <c r="AV234" s="848"/>
      <c r="AW234" s="848"/>
      <c r="AX234" s="848"/>
      <c r="AY234" s="848"/>
      <c r="AZ234" s="848"/>
      <c r="BA234" s="848"/>
      <c r="BB234" s="848"/>
      <c r="BC234" s="848"/>
      <c r="BD234" s="848"/>
      <c r="BE234" s="848"/>
      <c r="BF234" s="848"/>
      <c r="BG234" s="848"/>
      <c r="BH234" s="848"/>
      <c r="BI234" s="848"/>
      <c r="BJ234" s="848"/>
      <c r="BK234" s="848"/>
      <c r="BL234" s="848"/>
      <c r="BM234" s="848"/>
      <c r="BN234" s="848"/>
      <c r="BO234" s="848"/>
      <c r="BP234" s="848"/>
      <c r="BQ234" s="848"/>
      <c r="BR234" s="848"/>
      <c r="BS234" s="848"/>
      <c r="BT234" s="848"/>
      <c r="BU234" s="848"/>
      <c r="BV234" s="848"/>
      <c r="BW234" s="848"/>
      <c r="BX234" s="848"/>
      <c r="BY234" s="848"/>
      <c r="BZ234" s="848"/>
      <c r="CA234" s="848"/>
      <c r="CB234" s="848"/>
      <c r="CC234" s="848"/>
      <c r="CD234" s="848"/>
      <c r="CE234" s="848"/>
      <c r="CF234" s="848"/>
      <c r="CG234" s="848"/>
      <c r="CH234" s="848"/>
      <c r="CI234" s="848"/>
      <c r="CJ234" s="848"/>
      <c r="CK234" s="848"/>
      <c r="CL234" s="848"/>
      <c r="CM234" s="848"/>
      <c r="CN234" s="848"/>
      <c r="CO234" s="848"/>
      <c r="CP234" s="848"/>
      <c r="CQ234" s="848"/>
      <c r="CR234" s="848"/>
      <c r="CS234" s="848"/>
      <c r="CT234" s="848"/>
      <c r="CU234" s="848"/>
      <c r="CV234" s="848"/>
      <c r="CW234" s="848"/>
      <c r="CX234" s="848"/>
      <c r="CY234" s="848"/>
      <c r="CZ234" s="848"/>
      <c r="DA234" s="848"/>
      <c r="DB234" s="848"/>
      <c r="DC234" s="848"/>
      <c r="DD234" s="848"/>
    </row>
    <row r="235" spans="1:108" ht="21.75" customHeight="1">
      <c r="A235" s="848">
        <v>2</v>
      </c>
      <c r="B235" s="848"/>
      <c r="C235" s="848"/>
      <c r="D235" s="848"/>
      <c r="E235" s="848"/>
      <c r="F235" s="853" t="s">
        <v>723</v>
      </c>
      <c r="G235" s="854"/>
      <c r="H235" s="854"/>
      <c r="I235" s="854"/>
      <c r="J235" s="854"/>
      <c r="K235" s="854"/>
      <c r="L235" s="854"/>
      <c r="M235" s="854"/>
      <c r="N235" s="854"/>
      <c r="O235" s="854"/>
      <c r="P235" s="854"/>
      <c r="Q235" s="854"/>
      <c r="R235" s="854"/>
      <c r="S235" s="854"/>
      <c r="T235" s="854"/>
      <c r="U235" s="854"/>
      <c r="V235" s="854"/>
      <c r="W235" s="854"/>
      <c r="X235" s="854"/>
      <c r="Y235" s="854"/>
      <c r="Z235" s="854"/>
      <c r="AA235" s="854"/>
      <c r="AB235" s="854"/>
      <c r="AC235" s="854"/>
      <c r="AD235" s="854"/>
      <c r="AE235" s="854"/>
      <c r="AF235" s="854"/>
      <c r="AG235" s="854"/>
      <c r="AH235" s="854"/>
      <c r="AI235" s="854"/>
      <c r="AJ235" s="854"/>
      <c r="AK235" s="854"/>
      <c r="AL235" s="854"/>
      <c r="AM235" s="854"/>
      <c r="AN235" s="854"/>
      <c r="AO235" s="854"/>
      <c r="AP235" s="854"/>
      <c r="AQ235" s="854"/>
      <c r="AR235" s="854"/>
      <c r="AS235" s="854"/>
      <c r="AT235" s="854"/>
      <c r="AU235" s="854"/>
      <c r="AV235" s="854"/>
      <c r="AW235" s="854"/>
      <c r="AX235" s="854"/>
      <c r="AY235" s="854"/>
      <c r="AZ235" s="854"/>
      <c r="BA235" s="854"/>
      <c r="BB235" s="854"/>
      <c r="BC235" s="854"/>
      <c r="BD235" s="854"/>
      <c r="BE235" s="854"/>
      <c r="BF235" s="854"/>
      <c r="BG235" s="854"/>
      <c r="BH235" s="854"/>
      <c r="BI235" s="854"/>
      <c r="BJ235" s="854"/>
      <c r="BK235" s="854"/>
      <c r="BL235" s="854"/>
      <c r="BM235" s="854"/>
      <c r="BN235" s="854"/>
      <c r="BO235" s="854"/>
      <c r="BP235" s="854"/>
      <c r="BQ235" s="854"/>
      <c r="BR235" s="854"/>
      <c r="BS235" s="854"/>
      <c r="BT235" s="854"/>
      <c r="BU235" s="854"/>
      <c r="BV235" s="854"/>
      <c r="BW235" s="854"/>
      <c r="BX235" s="854"/>
      <c r="BY235" s="854"/>
      <c r="BZ235" s="854"/>
      <c r="CA235" s="854"/>
      <c r="CB235" s="854"/>
      <c r="CC235" s="854"/>
      <c r="CD235" s="854"/>
      <c r="CE235" s="854"/>
      <c r="CF235" s="854"/>
      <c r="CG235" s="854"/>
      <c r="CH235" s="854"/>
      <c r="CI235" s="854"/>
      <c r="CJ235" s="854"/>
      <c r="CK235" s="854"/>
      <c r="CL235" s="854"/>
      <c r="CM235" s="854"/>
      <c r="CN235" s="854"/>
      <c r="CO235" s="854"/>
      <c r="CP235" s="854"/>
      <c r="CQ235" s="854"/>
      <c r="CR235" s="854"/>
      <c r="CS235" s="854"/>
      <c r="CT235" s="854"/>
      <c r="CU235" s="854"/>
      <c r="CV235" s="854"/>
      <c r="CW235" s="854"/>
      <c r="CX235" s="854"/>
      <c r="CY235" s="854"/>
      <c r="CZ235" s="854"/>
      <c r="DA235" s="854"/>
      <c r="DB235" s="854"/>
      <c r="DC235" s="854"/>
      <c r="DD235" s="855"/>
    </row>
    <row r="236" spans="1:108" ht="21.75" customHeight="1">
      <c r="A236" s="848" t="s">
        <v>108</v>
      </c>
      <c r="B236" s="848"/>
      <c r="C236" s="848"/>
      <c r="D236" s="848"/>
      <c r="E236" s="848"/>
      <c r="F236" s="856" t="s">
        <v>283</v>
      </c>
      <c r="G236" s="857"/>
      <c r="H236" s="857"/>
      <c r="I236" s="857"/>
      <c r="J236" s="857"/>
      <c r="K236" s="857"/>
      <c r="L236" s="857"/>
      <c r="M236" s="857"/>
      <c r="N236" s="857"/>
      <c r="O236" s="857"/>
      <c r="P236" s="857"/>
      <c r="Q236" s="857"/>
      <c r="R236" s="857"/>
      <c r="S236" s="857"/>
      <c r="T236" s="857"/>
      <c r="U236" s="857"/>
      <c r="V236" s="857"/>
      <c r="W236" s="857"/>
      <c r="X236" s="857"/>
      <c r="Y236" s="857"/>
      <c r="Z236" s="857"/>
      <c r="AA236" s="857"/>
      <c r="AB236" s="857"/>
      <c r="AC236" s="857"/>
      <c r="AD236" s="857"/>
      <c r="AE236" s="857"/>
      <c r="AF236" s="858"/>
      <c r="AG236" s="852">
        <v>43115</v>
      </c>
      <c r="AH236" s="848"/>
      <c r="AI236" s="848"/>
      <c r="AJ236" s="848"/>
      <c r="AK236" s="848"/>
      <c r="AL236" s="848"/>
      <c r="AM236" s="848"/>
      <c r="AN236" s="848"/>
      <c r="AO236" s="848"/>
      <c r="AP236" s="848"/>
      <c r="AQ236" s="852">
        <v>43146</v>
      </c>
      <c r="AR236" s="848"/>
      <c r="AS236" s="848"/>
      <c r="AT236" s="848"/>
      <c r="AU236" s="848"/>
      <c r="AV236" s="848"/>
      <c r="AW236" s="848"/>
      <c r="AX236" s="848"/>
      <c r="AY236" s="848"/>
      <c r="AZ236" s="848"/>
      <c r="BA236" s="848"/>
      <c r="BB236" s="848"/>
      <c r="BC236" s="848"/>
      <c r="BD236" s="848"/>
      <c r="BE236" s="848"/>
      <c r="BF236" s="848"/>
      <c r="BG236" s="848"/>
      <c r="BH236" s="848"/>
      <c r="BI236" s="848"/>
      <c r="BJ236" s="848"/>
      <c r="BK236" s="848"/>
      <c r="BL236" s="848"/>
      <c r="BM236" s="848"/>
      <c r="BN236" s="848"/>
      <c r="BO236" s="848"/>
      <c r="BP236" s="848"/>
      <c r="BQ236" s="848"/>
      <c r="BR236" s="848"/>
      <c r="BS236" s="848"/>
      <c r="BT236" s="848"/>
      <c r="BU236" s="848"/>
      <c r="BV236" s="848"/>
      <c r="BW236" s="848"/>
      <c r="BX236" s="848"/>
      <c r="BY236" s="848"/>
      <c r="BZ236" s="848"/>
      <c r="CA236" s="848"/>
      <c r="CB236" s="848"/>
      <c r="CC236" s="848"/>
      <c r="CD236" s="848"/>
      <c r="CE236" s="848"/>
      <c r="CF236" s="848"/>
      <c r="CG236" s="848"/>
      <c r="CH236" s="848"/>
      <c r="CI236" s="848"/>
      <c r="CJ236" s="848"/>
      <c r="CK236" s="848"/>
      <c r="CL236" s="848"/>
      <c r="CM236" s="848"/>
      <c r="CN236" s="848"/>
      <c r="CO236" s="848"/>
      <c r="CP236" s="848"/>
      <c r="CQ236" s="848"/>
      <c r="CR236" s="848"/>
      <c r="CS236" s="848"/>
      <c r="CT236" s="848"/>
      <c r="CU236" s="848"/>
      <c r="CV236" s="848"/>
      <c r="CW236" s="848"/>
      <c r="CX236" s="848"/>
      <c r="CY236" s="848"/>
      <c r="CZ236" s="848"/>
      <c r="DA236" s="848"/>
      <c r="DB236" s="848"/>
      <c r="DC236" s="848"/>
      <c r="DD236" s="848"/>
    </row>
    <row r="237" spans="1:108" ht="21.75" customHeight="1">
      <c r="A237" s="848" t="s">
        <v>109</v>
      </c>
      <c r="B237" s="848"/>
      <c r="C237" s="848"/>
      <c r="D237" s="848"/>
      <c r="E237" s="848"/>
      <c r="F237" s="849" t="s">
        <v>724</v>
      </c>
      <c r="G237" s="850"/>
      <c r="H237" s="850"/>
      <c r="I237" s="850"/>
      <c r="J237" s="850"/>
      <c r="K237" s="850"/>
      <c r="L237" s="850"/>
      <c r="M237" s="850"/>
      <c r="N237" s="850"/>
      <c r="O237" s="850"/>
      <c r="P237" s="850"/>
      <c r="Q237" s="850"/>
      <c r="R237" s="850"/>
      <c r="S237" s="850"/>
      <c r="T237" s="850"/>
      <c r="U237" s="850"/>
      <c r="V237" s="850"/>
      <c r="W237" s="850"/>
      <c r="X237" s="850"/>
      <c r="Y237" s="850"/>
      <c r="Z237" s="850"/>
      <c r="AA237" s="850"/>
      <c r="AB237" s="850"/>
      <c r="AC237" s="850"/>
      <c r="AD237" s="850"/>
      <c r="AE237" s="850"/>
      <c r="AF237" s="851"/>
      <c r="AG237" s="852">
        <v>42745</v>
      </c>
      <c r="AH237" s="848"/>
      <c r="AI237" s="848"/>
      <c r="AJ237" s="848"/>
      <c r="AK237" s="848"/>
      <c r="AL237" s="848"/>
      <c r="AM237" s="848"/>
      <c r="AN237" s="848"/>
      <c r="AO237" s="848"/>
      <c r="AP237" s="848"/>
      <c r="AQ237" s="852">
        <v>42901</v>
      </c>
      <c r="AR237" s="848"/>
      <c r="AS237" s="848"/>
      <c r="AT237" s="848"/>
      <c r="AU237" s="848"/>
      <c r="AV237" s="848"/>
      <c r="AW237" s="848"/>
      <c r="AX237" s="848"/>
      <c r="AY237" s="848"/>
      <c r="AZ237" s="848"/>
      <c r="BA237" s="848"/>
      <c r="BB237" s="848"/>
      <c r="BC237" s="848"/>
      <c r="BD237" s="848"/>
      <c r="BE237" s="848"/>
      <c r="BF237" s="848"/>
      <c r="BG237" s="848"/>
      <c r="BH237" s="848"/>
      <c r="BI237" s="848"/>
      <c r="BJ237" s="848"/>
      <c r="BK237" s="848"/>
      <c r="BL237" s="848"/>
      <c r="BM237" s="848"/>
      <c r="BN237" s="848"/>
      <c r="BO237" s="848"/>
      <c r="BP237" s="848"/>
      <c r="BQ237" s="848"/>
      <c r="BR237" s="848"/>
      <c r="BS237" s="848"/>
      <c r="BT237" s="848"/>
      <c r="BU237" s="848"/>
      <c r="BV237" s="848"/>
      <c r="BW237" s="848"/>
      <c r="BX237" s="848"/>
      <c r="BY237" s="848"/>
      <c r="BZ237" s="848"/>
      <c r="CA237" s="848"/>
      <c r="CB237" s="848"/>
      <c r="CC237" s="848"/>
      <c r="CD237" s="848"/>
      <c r="CE237" s="848"/>
      <c r="CF237" s="848"/>
      <c r="CG237" s="848"/>
      <c r="CH237" s="848"/>
      <c r="CI237" s="848"/>
      <c r="CJ237" s="848"/>
      <c r="CK237" s="848"/>
      <c r="CL237" s="848"/>
      <c r="CM237" s="848"/>
      <c r="CN237" s="848"/>
      <c r="CO237" s="848"/>
      <c r="CP237" s="848"/>
      <c r="CQ237" s="848"/>
      <c r="CR237" s="848"/>
      <c r="CS237" s="848"/>
      <c r="CT237" s="848"/>
      <c r="CU237" s="848"/>
      <c r="CV237" s="848"/>
      <c r="CW237" s="848"/>
      <c r="CX237" s="848"/>
      <c r="CY237" s="848"/>
      <c r="CZ237" s="848"/>
      <c r="DA237" s="848"/>
      <c r="DB237" s="848"/>
      <c r="DC237" s="848"/>
      <c r="DD237" s="848"/>
    </row>
    <row r="238" spans="1:108" ht="21.75" customHeight="1">
      <c r="A238" s="848">
        <v>3</v>
      </c>
      <c r="B238" s="848"/>
      <c r="C238" s="848"/>
      <c r="D238" s="848"/>
      <c r="E238" s="848"/>
      <c r="F238" s="853" t="s">
        <v>726</v>
      </c>
      <c r="G238" s="854"/>
      <c r="H238" s="854"/>
      <c r="I238" s="854"/>
      <c r="J238" s="854"/>
      <c r="K238" s="854"/>
      <c r="L238" s="854"/>
      <c r="M238" s="854"/>
      <c r="N238" s="854"/>
      <c r="O238" s="854"/>
      <c r="P238" s="854"/>
      <c r="Q238" s="854"/>
      <c r="R238" s="854"/>
      <c r="S238" s="854"/>
      <c r="T238" s="854"/>
      <c r="U238" s="854"/>
      <c r="V238" s="854"/>
      <c r="W238" s="854"/>
      <c r="X238" s="854"/>
      <c r="Y238" s="854"/>
      <c r="Z238" s="854"/>
      <c r="AA238" s="854"/>
      <c r="AB238" s="854"/>
      <c r="AC238" s="854"/>
      <c r="AD238" s="854"/>
      <c r="AE238" s="854"/>
      <c r="AF238" s="854"/>
      <c r="AG238" s="854"/>
      <c r="AH238" s="854"/>
      <c r="AI238" s="854"/>
      <c r="AJ238" s="854"/>
      <c r="AK238" s="854"/>
      <c r="AL238" s="854"/>
      <c r="AM238" s="854"/>
      <c r="AN238" s="854"/>
      <c r="AO238" s="854"/>
      <c r="AP238" s="854"/>
      <c r="AQ238" s="854"/>
      <c r="AR238" s="854"/>
      <c r="AS238" s="854"/>
      <c r="AT238" s="854"/>
      <c r="AU238" s="854"/>
      <c r="AV238" s="854"/>
      <c r="AW238" s="854"/>
      <c r="AX238" s="854"/>
      <c r="AY238" s="854"/>
      <c r="AZ238" s="854"/>
      <c r="BA238" s="854"/>
      <c r="BB238" s="854"/>
      <c r="BC238" s="854"/>
      <c r="BD238" s="854"/>
      <c r="BE238" s="854"/>
      <c r="BF238" s="854"/>
      <c r="BG238" s="854"/>
      <c r="BH238" s="854"/>
      <c r="BI238" s="854"/>
      <c r="BJ238" s="854"/>
      <c r="BK238" s="854"/>
      <c r="BL238" s="854"/>
      <c r="BM238" s="854"/>
      <c r="BN238" s="854"/>
      <c r="BO238" s="854"/>
      <c r="BP238" s="854"/>
      <c r="BQ238" s="854"/>
      <c r="BR238" s="854"/>
      <c r="BS238" s="854"/>
      <c r="BT238" s="854"/>
      <c r="BU238" s="854"/>
      <c r="BV238" s="854"/>
      <c r="BW238" s="854"/>
      <c r="BX238" s="854"/>
      <c r="BY238" s="854"/>
      <c r="BZ238" s="854"/>
      <c r="CA238" s="854"/>
      <c r="CB238" s="854"/>
      <c r="CC238" s="854"/>
      <c r="CD238" s="854"/>
      <c r="CE238" s="854"/>
      <c r="CF238" s="854"/>
      <c r="CG238" s="854"/>
      <c r="CH238" s="854"/>
      <c r="CI238" s="854"/>
      <c r="CJ238" s="854"/>
      <c r="CK238" s="854"/>
      <c r="CL238" s="854"/>
      <c r="CM238" s="854"/>
      <c r="CN238" s="854"/>
      <c r="CO238" s="854"/>
      <c r="CP238" s="854"/>
      <c r="CQ238" s="854"/>
      <c r="CR238" s="854"/>
      <c r="CS238" s="854"/>
      <c r="CT238" s="854"/>
      <c r="CU238" s="854"/>
      <c r="CV238" s="854"/>
      <c r="CW238" s="854"/>
      <c r="CX238" s="854"/>
      <c r="CY238" s="854"/>
      <c r="CZ238" s="854"/>
      <c r="DA238" s="854"/>
      <c r="DB238" s="854"/>
      <c r="DC238" s="854"/>
      <c r="DD238" s="855"/>
    </row>
    <row r="239" spans="1:108" ht="21.75" customHeight="1">
      <c r="A239" s="848" t="s">
        <v>702</v>
      </c>
      <c r="B239" s="848"/>
      <c r="C239" s="848"/>
      <c r="D239" s="848"/>
      <c r="E239" s="848"/>
      <c r="F239" s="849" t="s">
        <v>727</v>
      </c>
      <c r="G239" s="850"/>
      <c r="H239" s="850"/>
      <c r="I239" s="850"/>
      <c r="J239" s="850"/>
      <c r="K239" s="850"/>
      <c r="L239" s="850"/>
      <c r="M239" s="850"/>
      <c r="N239" s="850"/>
      <c r="O239" s="850"/>
      <c r="P239" s="850"/>
      <c r="Q239" s="850"/>
      <c r="R239" s="850"/>
      <c r="S239" s="850"/>
      <c r="T239" s="850"/>
      <c r="U239" s="850"/>
      <c r="V239" s="850"/>
      <c r="W239" s="850"/>
      <c r="X239" s="850"/>
      <c r="Y239" s="850"/>
      <c r="Z239" s="850"/>
      <c r="AA239" s="850"/>
      <c r="AB239" s="850"/>
      <c r="AC239" s="850"/>
      <c r="AD239" s="850"/>
      <c r="AE239" s="850"/>
      <c r="AF239" s="851"/>
      <c r="AG239" s="848" t="s">
        <v>54</v>
      </c>
      <c r="AH239" s="848"/>
      <c r="AI239" s="848"/>
      <c r="AJ239" s="848"/>
      <c r="AK239" s="848"/>
      <c r="AL239" s="848"/>
      <c r="AM239" s="848"/>
      <c r="AN239" s="848"/>
      <c r="AO239" s="848"/>
      <c r="AP239" s="848"/>
      <c r="AQ239" s="852">
        <v>43205</v>
      </c>
      <c r="AR239" s="848"/>
      <c r="AS239" s="848"/>
      <c r="AT239" s="848"/>
      <c r="AU239" s="848"/>
      <c r="AV239" s="848"/>
      <c r="AW239" s="848"/>
      <c r="AX239" s="848"/>
      <c r="AY239" s="848"/>
      <c r="AZ239" s="848"/>
      <c r="BA239" s="848"/>
      <c r="BB239" s="848"/>
      <c r="BC239" s="848"/>
      <c r="BD239" s="848"/>
      <c r="BE239" s="848"/>
      <c r="BF239" s="848"/>
      <c r="BG239" s="848"/>
      <c r="BH239" s="848"/>
      <c r="BI239" s="848"/>
      <c r="BJ239" s="848"/>
      <c r="BK239" s="848"/>
      <c r="BL239" s="848"/>
      <c r="BM239" s="848"/>
      <c r="BN239" s="848"/>
      <c r="BO239" s="848"/>
      <c r="BP239" s="848"/>
      <c r="BQ239" s="848"/>
      <c r="BR239" s="848"/>
      <c r="BS239" s="848"/>
      <c r="BT239" s="848"/>
      <c r="BU239" s="848"/>
      <c r="BV239" s="848"/>
      <c r="BW239" s="848"/>
      <c r="BX239" s="848"/>
      <c r="BY239" s="848"/>
      <c r="BZ239" s="848"/>
      <c r="CA239" s="848"/>
      <c r="CB239" s="848"/>
      <c r="CC239" s="848"/>
      <c r="CD239" s="848"/>
      <c r="CE239" s="848"/>
      <c r="CF239" s="848"/>
      <c r="CG239" s="848"/>
      <c r="CH239" s="848"/>
      <c r="CI239" s="848"/>
      <c r="CJ239" s="848"/>
      <c r="CK239" s="848"/>
      <c r="CL239" s="848"/>
      <c r="CM239" s="848"/>
      <c r="CN239" s="848"/>
      <c r="CO239" s="848"/>
      <c r="CP239" s="848"/>
      <c r="CQ239" s="848"/>
      <c r="CR239" s="848"/>
      <c r="CS239" s="848"/>
      <c r="CT239" s="848"/>
      <c r="CU239" s="848"/>
      <c r="CV239" s="848"/>
      <c r="CW239" s="848"/>
      <c r="CX239" s="848"/>
      <c r="CY239" s="848"/>
      <c r="CZ239" s="848"/>
      <c r="DA239" s="848"/>
      <c r="DB239" s="848"/>
      <c r="DC239" s="848"/>
      <c r="DD239" s="848"/>
    </row>
    <row r="240" spans="1:108" ht="21.75" customHeight="1">
      <c r="A240" s="848" t="s">
        <v>703</v>
      </c>
      <c r="B240" s="848"/>
      <c r="C240" s="848"/>
      <c r="D240" s="848"/>
      <c r="E240" s="848"/>
      <c r="F240" s="856" t="s">
        <v>266</v>
      </c>
      <c r="G240" s="857"/>
      <c r="H240" s="857"/>
      <c r="I240" s="857"/>
      <c r="J240" s="857"/>
      <c r="K240" s="857"/>
      <c r="L240" s="857"/>
      <c r="M240" s="857"/>
      <c r="N240" s="857"/>
      <c r="O240" s="857"/>
      <c r="P240" s="857"/>
      <c r="Q240" s="857"/>
      <c r="R240" s="857"/>
      <c r="S240" s="857"/>
      <c r="T240" s="857"/>
      <c r="U240" s="857"/>
      <c r="V240" s="857"/>
      <c r="W240" s="857"/>
      <c r="X240" s="857"/>
      <c r="Y240" s="857"/>
      <c r="Z240" s="857"/>
      <c r="AA240" s="857"/>
      <c r="AB240" s="857"/>
      <c r="AC240" s="857"/>
      <c r="AD240" s="857"/>
      <c r="AE240" s="857"/>
      <c r="AF240" s="858"/>
      <c r="AG240" s="852">
        <v>43160</v>
      </c>
      <c r="AH240" s="848"/>
      <c r="AI240" s="848"/>
      <c r="AJ240" s="848"/>
      <c r="AK240" s="848"/>
      <c r="AL240" s="848"/>
      <c r="AM240" s="848"/>
      <c r="AN240" s="848"/>
      <c r="AO240" s="848"/>
      <c r="AP240" s="848"/>
      <c r="AQ240" s="852">
        <v>43250</v>
      </c>
      <c r="AR240" s="848"/>
      <c r="AS240" s="848"/>
      <c r="AT240" s="848"/>
      <c r="AU240" s="848"/>
      <c r="AV240" s="848"/>
      <c r="AW240" s="848"/>
      <c r="AX240" s="848"/>
      <c r="AY240" s="848"/>
      <c r="AZ240" s="848"/>
      <c r="BA240" s="848"/>
      <c r="BB240" s="848"/>
      <c r="BC240" s="848"/>
      <c r="BD240" s="848"/>
      <c r="BE240" s="848"/>
      <c r="BF240" s="848"/>
      <c r="BG240" s="848"/>
      <c r="BH240" s="848"/>
      <c r="BI240" s="848"/>
      <c r="BJ240" s="848"/>
      <c r="BK240" s="848"/>
      <c r="BL240" s="848"/>
      <c r="BM240" s="848"/>
      <c r="BN240" s="848"/>
      <c r="BO240" s="848"/>
      <c r="BP240" s="848"/>
      <c r="BQ240" s="848"/>
      <c r="BR240" s="848"/>
      <c r="BS240" s="848"/>
      <c r="BT240" s="848"/>
      <c r="BU240" s="848"/>
      <c r="BV240" s="848"/>
      <c r="BW240" s="848"/>
      <c r="BX240" s="848"/>
      <c r="BY240" s="848"/>
      <c r="BZ240" s="848"/>
      <c r="CA240" s="848"/>
      <c r="CB240" s="848"/>
      <c r="CC240" s="848"/>
      <c r="CD240" s="848"/>
      <c r="CE240" s="848"/>
      <c r="CF240" s="848"/>
      <c r="CG240" s="848"/>
      <c r="CH240" s="848"/>
      <c r="CI240" s="848"/>
      <c r="CJ240" s="848"/>
      <c r="CK240" s="848"/>
      <c r="CL240" s="848"/>
      <c r="CM240" s="848"/>
      <c r="CN240" s="848"/>
      <c r="CO240" s="848"/>
      <c r="CP240" s="848"/>
      <c r="CQ240" s="848"/>
      <c r="CR240" s="848"/>
      <c r="CS240" s="848"/>
      <c r="CT240" s="848"/>
      <c r="CU240" s="848"/>
      <c r="CV240" s="848"/>
      <c r="CW240" s="848"/>
      <c r="CX240" s="848"/>
      <c r="CY240" s="848"/>
      <c r="CZ240" s="848"/>
      <c r="DA240" s="848"/>
      <c r="DB240" s="848"/>
      <c r="DC240" s="848"/>
      <c r="DD240" s="848"/>
    </row>
    <row r="241" spans="1:108" ht="21.75" customHeight="1">
      <c r="A241" s="848" t="s">
        <v>704</v>
      </c>
      <c r="B241" s="848"/>
      <c r="C241" s="848"/>
      <c r="D241" s="848"/>
      <c r="E241" s="848"/>
      <c r="F241" s="856" t="s">
        <v>267</v>
      </c>
      <c r="G241" s="857"/>
      <c r="H241" s="857"/>
      <c r="I241" s="857"/>
      <c r="J241" s="857"/>
      <c r="K241" s="857"/>
      <c r="L241" s="857"/>
      <c r="M241" s="857"/>
      <c r="N241" s="857"/>
      <c r="O241" s="857"/>
      <c r="P241" s="857"/>
      <c r="Q241" s="857"/>
      <c r="R241" s="857"/>
      <c r="S241" s="857"/>
      <c r="T241" s="857"/>
      <c r="U241" s="857"/>
      <c r="V241" s="857"/>
      <c r="W241" s="857"/>
      <c r="X241" s="857"/>
      <c r="Y241" s="857"/>
      <c r="Z241" s="857"/>
      <c r="AA241" s="857"/>
      <c r="AB241" s="857"/>
      <c r="AC241" s="857"/>
      <c r="AD241" s="857"/>
      <c r="AE241" s="857"/>
      <c r="AF241" s="858"/>
      <c r="AG241" s="852">
        <v>43252</v>
      </c>
      <c r="AH241" s="848"/>
      <c r="AI241" s="848"/>
      <c r="AJ241" s="848"/>
      <c r="AK241" s="848"/>
      <c r="AL241" s="848"/>
      <c r="AM241" s="848"/>
      <c r="AN241" s="848"/>
      <c r="AO241" s="848"/>
      <c r="AP241" s="848"/>
      <c r="AQ241" s="852">
        <v>43404</v>
      </c>
      <c r="AR241" s="848"/>
      <c r="AS241" s="848"/>
      <c r="AT241" s="848"/>
      <c r="AU241" s="848"/>
      <c r="AV241" s="848"/>
      <c r="AW241" s="848"/>
      <c r="AX241" s="848"/>
      <c r="AY241" s="848"/>
      <c r="AZ241" s="848"/>
      <c r="BA241" s="848"/>
      <c r="BB241" s="848"/>
      <c r="BC241" s="848"/>
      <c r="BD241" s="848"/>
      <c r="BE241" s="848"/>
      <c r="BF241" s="848"/>
      <c r="BG241" s="848"/>
      <c r="BH241" s="848"/>
      <c r="BI241" s="848"/>
      <c r="BJ241" s="848"/>
      <c r="BK241" s="848"/>
      <c r="BL241" s="848"/>
      <c r="BM241" s="848"/>
      <c r="BN241" s="848"/>
      <c r="BO241" s="848"/>
      <c r="BP241" s="848"/>
      <c r="BQ241" s="848"/>
      <c r="BR241" s="848"/>
      <c r="BS241" s="848"/>
      <c r="BT241" s="848"/>
      <c r="BU241" s="848"/>
      <c r="BV241" s="848"/>
      <c r="BW241" s="848"/>
      <c r="BX241" s="848"/>
      <c r="BY241" s="848"/>
      <c r="BZ241" s="848"/>
      <c r="CA241" s="848"/>
      <c r="CB241" s="848"/>
      <c r="CC241" s="848"/>
      <c r="CD241" s="848"/>
      <c r="CE241" s="848"/>
      <c r="CF241" s="848"/>
      <c r="CG241" s="848"/>
      <c r="CH241" s="848"/>
      <c r="CI241" s="848"/>
      <c r="CJ241" s="848"/>
      <c r="CK241" s="848"/>
      <c r="CL241" s="848"/>
      <c r="CM241" s="848"/>
      <c r="CN241" s="848"/>
      <c r="CO241" s="848"/>
      <c r="CP241" s="848"/>
      <c r="CQ241" s="848"/>
      <c r="CR241" s="848"/>
      <c r="CS241" s="848"/>
      <c r="CT241" s="848"/>
      <c r="CU241" s="848"/>
      <c r="CV241" s="848"/>
      <c r="CW241" s="848"/>
      <c r="CX241" s="848"/>
      <c r="CY241" s="848"/>
      <c r="CZ241" s="848"/>
      <c r="DA241" s="848"/>
      <c r="DB241" s="848"/>
      <c r="DC241" s="848"/>
      <c r="DD241" s="848"/>
    </row>
    <row r="242" spans="1:108" ht="21.75" customHeight="1">
      <c r="A242" s="848" t="s">
        <v>705</v>
      </c>
      <c r="B242" s="848"/>
      <c r="C242" s="848"/>
      <c r="D242" s="848"/>
      <c r="E242" s="848"/>
      <c r="F242" s="856" t="s">
        <v>728</v>
      </c>
      <c r="G242" s="857"/>
      <c r="H242" s="857"/>
      <c r="I242" s="857"/>
      <c r="J242" s="857"/>
      <c r="K242" s="857"/>
      <c r="L242" s="857"/>
      <c r="M242" s="857"/>
      <c r="N242" s="857"/>
      <c r="O242" s="857"/>
      <c r="P242" s="857"/>
      <c r="Q242" s="857"/>
      <c r="R242" s="857"/>
      <c r="S242" s="857"/>
      <c r="T242" s="857"/>
      <c r="U242" s="857"/>
      <c r="V242" s="857"/>
      <c r="W242" s="857"/>
      <c r="X242" s="857"/>
      <c r="Y242" s="857"/>
      <c r="Z242" s="857"/>
      <c r="AA242" s="857"/>
      <c r="AB242" s="857"/>
      <c r="AC242" s="857"/>
      <c r="AD242" s="857"/>
      <c r="AE242" s="857"/>
      <c r="AF242" s="858"/>
      <c r="AG242" s="852">
        <v>43405</v>
      </c>
      <c r="AH242" s="848"/>
      <c r="AI242" s="848"/>
      <c r="AJ242" s="848"/>
      <c r="AK242" s="848"/>
      <c r="AL242" s="848"/>
      <c r="AM242" s="848"/>
      <c r="AN242" s="848"/>
      <c r="AO242" s="848"/>
      <c r="AP242" s="848"/>
      <c r="AQ242" s="852">
        <v>43409</v>
      </c>
      <c r="AR242" s="848"/>
      <c r="AS242" s="848"/>
      <c r="AT242" s="848"/>
      <c r="AU242" s="848"/>
      <c r="AV242" s="848"/>
      <c r="AW242" s="848"/>
      <c r="AX242" s="848"/>
      <c r="AY242" s="848"/>
      <c r="AZ242" s="848"/>
      <c r="BA242" s="848"/>
      <c r="BB242" s="848"/>
      <c r="BC242" s="848"/>
      <c r="BD242" s="848"/>
      <c r="BE242" s="848"/>
      <c r="BF242" s="848"/>
      <c r="BG242" s="848"/>
      <c r="BH242" s="848"/>
      <c r="BI242" s="848"/>
      <c r="BJ242" s="848"/>
      <c r="BK242" s="848"/>
      <c r="BL242" s="848"/>
      <c r="BM242" s="848"/>
      <c r="BN242" s="848"/>
      <c r="BO242" s="848"/>
      <c r="BP242" s="848"/>
      <c r="BQ242" s="848"/>
      <c r="BR242" s="848"/>
      <c r="BS242" s="848"/>
      <c r="BT242" s="848"/>
      <c r="BU242" s="848"/>
      <c r="BV242" s="848"/>
      <c r="BW242" s="848"/>
      <c r="BX242" s="848"/>
      <c r="BY242" s="848"/>
      <c r="BZ242" s="848"/>
      <c r="CA242" s="848"/>
      <c r="CB242" s="848"/>
      <c r="CC242" s="848"/>
      <c r="CD242" s="848"/>
      <c r="CE242" s="848"/>
      <c r="CF242" s="848"/>
      <c r="CG242" s="848"/>
      <c r="CH242" s="848"/>
      <c r="CI242" s="848"/>
      <c r="CJ242" s="848"/>
      <c r="CK242" s="848"/>
      <c r="CL242" s="848"/>
      <c r="CM242" s="848"/>
      <c r="CN242" s="848"/>
      <c r="CO242" s="848"/>
      <c r="CP242" s="848"/>
      <c r="CQ242" s="848"/>
      <c r="CR242" s="848"/>
      <c r="CS242" s="848"/>
      <c r="CT242" s="848"/>
      <c r="CU242" s="848"/>
      <c r="CV242" s="848"/>
      <c r="CW242" s="848"/>
      <c r="CX242" s="848"/>
      <c r="CY242" s="848"/>
      <c r="CZ242" s="848"/>
      <c r="DA242" s="848"/>
      <c r="DB242" s="848"/>
      <c r="DC242" s="848"/>
      <c r="DD242" s="848"/>
    </row>
    <row r="243" spans="1:108" ht="21.75" customHeight="1">
      <c r="A243" s="848" t="s">
        <v>721</v>
      </c>
      <c r="B243" s="848"/>
      <c r="C243" s="848"/>
      <c r="D243" s="848"/>
      <c r="E243" s="848"/>
      <c r="F243" s="856" t="s">
        <v>0</v>
      </c>
      <c r="G243" s="857"/>
      <c r="H243" s="857"/>
      <c r="I243" s="857"/>
      <c r="J243" s="857"/>
      <c r="K243" s="857"/>
      <c r="L243" s="857"/>
      <c r="M243" s="857"/>
      <c r="N243" s="857"/>
      <c r="O243" s="857"/>
      <c r="P243" s="857"/>
      <c r="Q243" s="857"/>
      <c r="R243" s="857"/>
      <c r="S243" s="857"/>
      <c r="T243" s="857"/>
      <c r="U243" s="857"/>
      <c r="V243" s="857"/>
      <c r="W243" s="857"/>
      <c r="X243" s="857"/>
      <c r="Y243" s="857"/>
      <c r="Z243" s="857"/>
      <c r="AA243" s="857"/>
      <c r="AB243" s="857"/>
      <c r="AC243" s="857"/>
      <c r="AD243" s="857"/>
      <c r="AE243" s="857"/>
      <c r="AF243" s="858"/>
      <c r="AG243" s="852">
        <v>43410</v>
      </c>
      <c r="AH243" s="848"/>
      <c r="AI243" s="848"/>
      <c r="AJ243" s="848"/>
      <c r="AK243" s="848"/>
      <c r="AL243" s="848"/>
      <c r="AM243" s="848"/>
      <c r="AN243" s="848"/>
      <c r="AO243" s="848"/>
      <c r="AP243" s="848"/>
      <c r="AQ243" s="852">
        <v>43420</v>
      </c>
      <c r="AR243" s="848"/>
      <c r="AS243" s="848"/>
      <c r="AT243" s="848"/>
      <c r="AU243" s="848"/>
      <c r="AV243" s="848"/>
      <c r="AW243" s="848"/>
      <c r="AX243" s="848"/>
      <c r="AY243" s="848"/>
      <c r="AZ243" s="848"/>
      <c r="BA243" s="848"/>
      <c r="BB243" s="848"/>
      <c r="BC243" s="848"/>
      <c r="BD243" s="848"/>
      <c r="BE243" s="848"/>
      <c r="BF243" s="848"/>
      <c r="BG243" s="848"/>
      <c r="BH243" s="848"/>
      <c r="BI243" s="848"/>
      <c r="BJ243" s="848"/>
      <c r="BK243" s="848"/>
      <c r="BL243" s="848"/>
      <c r="BM243" s="848"/>
      <c r="BN243" s="848"/>
      <c r="BO243" s="848"/>
      <c r="BP243" s="848"/>
      <c r="BQ243" s="848"/>
      <c r="BR243" s="848"/>
      <c r="BS243" s="848"/>
      <c r="BT243" s="848"/>
      <c r="BU243" s="848"/>
      <c r="BV243" s="848"/>
      <c r="BW243" s="848"/>
      <c r="BX243" s="848"/>
      <c r="BY243" s="848"/>
      <c r="BZ243" s="848"/>
      <c r="CA243" s="848"/>
      <c r="CB243" s="848"/>
      <c r="CC243" s="848"/>
      <c r="CD243" s="848"/>
      <c r="CE243" s="848"/>
      <c r="CF243" s="848"/>
      <c r="CG243" s="848"/>
      <c r="CH243" s="848"/>
      <c r="CI243" s="848"/>
      <c r="CJ243" s="848"/>
      <c r="CK243" s="848"/>
      <c r="CL243" s="848"/>
      <c r="CM243" s="848"/>
      <c r="CN243" s="848"/>
      <c r="CO243" s="848"/>
      <c r="CP243" s="848"/>
      <c r="CQ243" s="848"/>
      <c r="CR243" s="848"/>
      <c r="CS243" s="848"/>
      <c r="CT243" s="848"/>
      <c r="CU243" s="848"/>
      <c r="CV243" s="848"/>
      <c r="CW243" s="848"/>
      <c r="CX243" s="848"/>
      <c r="CY243" s="848"/>
      <c r="CZ243" s="848"/>
      <c r="DA243" s="848"/>
      <c r="DB243" s="848"/>
      <c r="DC243" s="848"/>
      <c r="DD243" s="848"/>
    </row>
    <row r="244" spans="1:108" ht="21.75" customHeight="1">
      <c r="A244" s="848">
        <v>4</v>
      </c>
      <c r="B244" s="848"/>
      <c r="C244" s="848"/>
      <c r="D244" s="848"/>
      <c r="E244" s="848"/>
      <c r="F244" s="853" t="s">
        <v>1</v>
      </c>
      <c r="G244" s="854"/>
      <c r="H244" s="854"/>
      <c r="I244" s="854"/>
      <c r="J244" s="854"/>
      <c r="K244" s="854"/>
      <c r="L244" s="854"/>
      <c r="M244" s="854"/>
      <c r="N244" s="854"/>
      <c r="O244" s="854"/>
      <c r="P244" s="854"/>
      <c r="Q244" s="854"/>
      <c r="R244" s="854"/>
      <c r="S244" s="854"/>
      <c r="T244" s="854"/>
      <c r="U244" s="854"/>
      <c r="V244" s="854"/>
      <c r="W244" s="854"/>
      <c r="X244" s="854"/>
      <c r="Y244" s="854"/>
      <c r="Z244" s="854"/>
      <c r="AA244" s="854"/>
      <c r="AB244" s="854"/>
      <c r="AC244" s="854"/>
      <c r="AD244" s="854"/>
      <c r="AE244" s="854"/>
      <c r="AF244" s="854"/>
      <c r="AG244" s="854"/>
      <c r="AH244" s="854"/>
      <c r="AI244" s="854"/>
      <c r="AJ244" s="854"/>
      <c r="AK244" s="854"/>
      <c r="AL244" s="854"/>
      <c r="AM244" s="854"/>
      <c r="AN244" s="854"/>
      <c r="AO244" s="854"/>
      <c r="AP244" s="854"/>
      <c r="AQ244" s="854"/>
      <c r="AR244" s="854"/>
      <c r="AS244" s="854"/>
      <c r="AT244" s="854"/>
      <c r="AU244" s="854"/>
      <c r="AV244" s="854"/>
      <c r="AW244" s="854"/>
      <c r="AX244" s="854"/>
      <c r="AY244" s="854"/>
      <c r="AZ244" s="854"/>
      <c r="BA244" s="854"/>
      <c r="BB244" s="854"/>
      <c r="BC244" s="854"/>
      <c r="BD244" s="854"/>
      <c r="BE244" s="854"/>
      <c r="BF244" s="854"/>
      <c r="BG244" s="854"/>
      <c r="BH244" s="854"/>
      <c r="BI244" s="854"/>
      <c r="BJ244" s="854"/>
      <c r="BK244" s="854"/>
      <c r="BL244" s="854"/>
      <c r="BM244" s="854"/>
      <c r="BN244" s="854"/>
      <c r="BO244" s="854"/>
      <c r="BP244" s="854"/>
      <c r="BQ244" s="854"/>
      <c r="BR244" s="854"/>
      <c r="BS244" s="854"/>
      <c r="BT244" s="854"/>
      <c r="BU244" s="854"/>
      <c r="BV244" s="854"/>
      <c r="BW244" s="854"/>
      <c r="BX244" s="854"/>
      <c r="BY244" s="854"/>
      <c r="BZ244" s="854"/>
      <c r="CA244" s="854"/>
      <c r="CB244" s="854"/>
      <c r="CC244" s="854"/>
      <c r="CD244" s="854"/>
      <c r="CE244" s="854"/>
      <c r="CF244" s="854"/>
      <c r="CG244" s="854"/>
      <c r="CH244" s="854"/>
      <c r="CI244" s="854"/>
      <c r="CJ244" s="854"/>
      <c r="CK244" s="854"/>
      <c r="CL244" s="854"/>
      <c r="CM244" s="854"/>
      <c r="CN244" s="854"/>
      <c r="CO244" s="854"/>
      <c r="CP244" s="854"/>
      <c r="CQ244" s="854"/>
      <c r="CR244" s="854"/>
      <c r="CS244" s="854"/>
      <c r="CT244" s="854"/>
      <c r="CU244" s="854"/>
      <c r="CV244" s="854"/>
      <c r="CW244" s="854"/>
      <c r="CX244" s="854"/>
      <c r="CY244" s="854"/>
      <c r="CZ244" s="854"/>
      <c r="DA244" s="854"/>
      <c r="DB244" s="854"/>
      <c r="DC244" s="854"/>
      <c r="DD244" s="855"/>
    </row>
    <row r="245" spans="1:108" ht="21.75" customHeight="1">
      <c r="A245" s="848" t="s">
        <v>706</v>
      </c>
      <c r="B245" s="848"/>
      <c r="C245" s="848"/>
      <c r="D245" s="848"/>
      <c r="E245" s="848"/>
      <c r="F245" s="849" t="s">
        <v>2</v>
      </c>
      <c r="G245" s="850"/>
      <c r="H245" s="850"/>
      <c r="I245" s="850"/>
      <c r="J245" s="850"/>
      <c r="K245" s="850"/>
      <c r="L245" s="850"/>
      <c r="M245" s="850"/>
      <c r="N245" s="850"/>
      <c r="O245" s="850"/>
      <c r="P245" s="850"/>
      <c r="Q245" s="850"/>
      <c r="R245" s="850"/>
      <c r="S245" s="850"/>
      <c r="T245" s="850"/>
      <c r="U245" s="850"/>
      <c r="V245" s="850"/>
      <c r="W245" s="850"/>
      <c r="X245" s="850"/>
      <c r="Y245" s="850"/>
      <c r="Z245" s="850"/>
      <c r="AA245" s="850"/>
      <c r="AB245" s="850"/>
      <c r="AC245" s="850"/>
      <c r="AD245" s="850"/>
      <c r="AE245" s="850"/>
      <c r="AF245" s="851"/>
      <c r="AG245" s="852">
        <v>43421</v>
      </c>
      <c r="AH245" s="848"/>
      <c r="AI245" s="848"/>
      <c r="AJ245" s="848"/>
      <c r="AK245" s="848"/>
      <c r="AL245" s="848"/>
      <c r="AM245" s="848"/>
      <c r="AN245" s="848"/>
      <c r="AO245" s="848"/>
      <c r="AP245" s="848"/>
      <c r="AQ245" s="852">
        <v>43426</v>
      </c>
      <c r="AR245" s="848"/>
      <c r="AS245" s="848"/>
      <c r="AT245" s="848"/>
      <c r="AU245" s="848"/>
      <c r="AV245" s="848"/>
      <c r="AW245" s="848"/>
      <c r="AX245" s="848"/>
      <c r="AY245" s="848"/>
      <c r="AZ245" s="848"/>
      <c r="BA245" s="848"/>
      <c r="BB245" s="848"/>
      <c r="BC245" s="848"/>
      <c r="BD245" s="848"/>
      <c r="BE245" s="848"/>
      <c r="BF245" s="848"/>
      <c r="BG245" s="848"/>
      <c r="BH245" s="848"/>
      <c r="BI245" s="848"/>
      <c r="BJ245" s="848"/>
      <c r="BK245" s="848"/>
      <c r="BL245" s="848"/>
      <c r="BM245" s="848"/>
      <c r="BN245" s="848"/>
      <c r="BO245" s="848"/>
      <c r="BP245" s="848"/>
      <c r="BQ245" s="848"/>
      <c r="BR245" s="848"/>
      <c r="BS245" s="848"/>
      <c r="BT245" s="848"/>
      <c r="BU245" s="848"/>
      <c r="BV245" s="848"/>
      <c r="BW245" s="848"/>
      <c r="BX245" s="848"/>
      <c r="BY245" s="848"/>
      <c r="BZ245" s="848"/>
      <c r="CA245" s="848"/>
      <c r="CB245" s="848"/>
      <c r="CC245" s="848"/>
      <c r="CD245" s="848"/>
      <c r="CE245" s="848"/>
      <c r="CF245" s="848"/>
      <c r="CG245" s="848"/>
      <c r="CH245" s="848"/>
      <c r="CI245" s="848"/>
      <c r="CJ245" s="848"/>
      <c r="CK245" s="848"/>
      <c r="CL245" s="848"/>
      <c r="CM245" s="848"/>
      <c r="CN245" s="848"/>
      <c r="CO245" s="848"/>
      <c r="CP245" s="848"/>
      <c r="CQ245" s="848"/>
      <c r="CR245" s="848"/>
      <c r="CS245" s="848"/>
      <c r="CT245" s="848"/>
      <c r="CU245" s="848"/>
      <c r="CV245" s="848"/>
      <c r="CW245" s="848"/>
      <c r="CX245" s="848"/>
      <c r="CY245" s="848"/>
      <c r="CZ245" s="848"/>
      <c r="DA245" s="848"/>
      <c r="DB245" s="848"/>
      <c r="DC245" s="848"/>
      <c r="DD245" s="848"/>
    </row>
    <row r="246" spans="1:108" ht="21.75" customHeight="1">
      <c r="A246" s="848" t="s">
        <v>708</v>
      </c>
      <c r="B246" s="848"/>
      <c r="C246" s="848"/>
      <c r="D246" s="848"/>
      <c r="E246" s="848"/>
      <c r="F246" s="849" t="s">
        <v>4</v>
      </c>
      <c r="G246" s="850"/>
      <c r="H246" s="850"/>
      <c r="I246" s="850"/>
      <c r="J246" s="850"/>
      <c r="K246" s="850"/>
      <c r="L246" s="850"/>
      <c r="M246" s="850"/>
      <c r="N246" s="850"/>
      <c r="O246" s="850"/>
      <c r="P246" s="850"/>
      <c r="Q246" s="850"/>
      <c r="R246" s="850"/>
      <c r="S246" s="850"/>
      <c r="T246" s="850"/>
      <c r="U246" s="850"/>
      <c r="V246" s="850"/>
      <c r="W246" s="850"/>
      <c r="X246" s="850"/>
      <c r="Y246" s="850"/>
      <c r="Z246" s="850"/>
      <c r="AA246" s="850"/>
      <c r="AB246" s="850"/>
      <c r="AC246" s="850"/>
      <c r="AD246" s="850"/>
      <c r="AE246" s="850"/>
      <c r="AF246" s="851"/>
      <c r="AG246" s="852">
        <v>43427</v>
      </c>
      <c r="AH246" s="848"/>
      <c r="AI246" s="848"/>
      <c r="AJ246" s="848"/>
      <c r="AK246" s="848"/>
      <c r="AL246" s="848"/>
      <c r="AM246" s="848"/>
      <c r="AN246" s="848"/>
      <c r="AO246" s="848"/>
      <c r="AP246" s="848"/>
      <c r="AQ246" s="852">
        <v>43457</v>
      </c>
      <c r="AR246" s="848"/>
      <c r="AS246" s="848"/>
      <c r="AT246" s="848"/>
      <c r="AU246" s="848"/>
      <c r="AV246" s="848"/>
      <c r="AW246" s="848"/>
      <c r="AX246" s="848"/>
      <c r="AY246" s="848"/>
      <c r="AZ246" s="848"/>
      <c r="BA246" s="848"/>
      <c r="BB246" s="848"/>
      <c r="BC246" s="848"/>
      <c r="BD246" s="848"/>
      <c r="BE246" s="848"/>
      <c r="BF246" s="848"/>
      <c r="BG246" s="848"/>
      <c r="BH246" s="848"/>
      <c r="BI246" s="848"/>
      <c r="BJ246" s="848"/>
      <c r="BK246" s="848"/>
      <c r="BL246" s="848"/>
      <c r="BM246" s="848"/>
      <c r="BN246" s="848"/>
      <c r="BO246" s="848"/>
      <c r="BP246" s="848"/>
      <c r="BQ246" s="848"/>
      <c r="BR246" s="848"/>
      <c r="BS246" s="848"/>
      <c r="BT246" s="848"/>
      <c r="BU246" s="848"/>
      <c r="BV246" s="848"/>
      <c r="BW246" s="848"/>
      <c r="BX246" s="848"/>
      <c r="BY246" s="848"/>
      <c r="BZ246" s="848"/>
      <c r="CA246" s="848"/>
      <c r="CB246" s="848"/>
      <c r="CC246" s="848"/>
      <c r="CD246" s="848"/>
      <c r="CE246" s="848"/>
      <c r="CF246" s="848"/>
      <c r="CG246" s="848"/>
      <c r="CH246" s="848"/>
      <c r="CI246" s="848"/>
      <c r="CJ246" s="848"/>
      <c r="CK246" s="848"/>
      <c r="CL246" s="848"/>
      <c r="CM246" s="848"/>
      <c r="CN246" s="848"/>
      <c r="CO246" s="848"/>
      <c r="CP246" s="848"/>
      <c r="CQ246" s="848"/>
      <c r="CR246" s="848"/>
      <c r="CS246" s="848"/>
      <c r="CT246" s="848"/>
      <c r="CU246" s="848"/>
      <c r="CV246" s="848"/>
      <c r="CW246" s="848"/>
      <c r="CX246" s="848"/>
      <c r="CY246" s="848"/>
      <c r="CZ246" s="848"/>
      <c r="DA246" s="848"/>
      <c r="DB246" s="848"/>
      <c r="DC246" s="848"/>
      <c r="DD246" s="848"/>
    </row>
    <row r="247" spans="1:108" ht="21.75" customHeight="1">
      <c r="A247" s="848" t="s">
        <v>709</v>
      </c>
      <c r="B247" s="848"/>
      <c r="C247" s="848"/>
      <c r="D247" s="848"/>
      <c r="E247" s="848"/>
      <c r="F247" s="849" t="s">
        <v>281</v>
      </c>
      <c r="G247" s="850"/>
      <c r="H247" s="850"/>
      <c r="I247" s="850"/>
      <c r="J247" s="850"/>
      <c r="K247" s="850"/>
      <c r="L247" s="850"/>
      <c r="M247" s="850"/>
      <c r="N247" s="850"/>
      <c r="O247" s="850"/>
      <c r="P247" s="850"/>
      <c r="Q247" s="850"/>
      <c r="R247" s="850"/>
      <c r="S247" s="850"/>
      <c r="T247" s="850"/>
      <c r="U247" s="850"/>
      <c r="V247" s="850"/>
      <c r="W247" s="850"/>
      <c r="X247" s="850"/>
      <c r="Y247" s="850"/>
      <c r="Z247" s="850"/>
      <c r="AA247" s="850"/>
      <c r="AB247" s="850"/>
      <c r="AC247" s="850"/>
      <c r="AD247" s="850"/>
      <c r="AE247" s="850"/>
      <c r="AF247" s="851"/>
      <c r="AG247" s="852">
        <v>43458</v>
      </c>
      <c r="AH247" s="848"/>
      <c r="AI247" s="848"/>
      <c r="AJ247" s="848"/>
      <c r="AK247" s="848"/>
      <c r="AL247" s="848"/>
      <c r="AM247" s="848"/>
      <c r="AN247" s="848"/>
      <c r="AO247" s="848"/>
      <c r="AP247" s="848"/>
      <c r="AQ247" s="852">
        <v>43465</v>
      </c>
      <c r="AR247" s="848"/>
      <c r="AS247" s="848"/>
      <c r="AT247" s="848"/>
      <c r="AU247" s="848"/>
      <c r="AV247" s="848"/>
      <c r="AW247" s="848"/>
      <c r="AX247" s="848"/>
      <c r="AY247" s="848"/>
      <c r="AZ247" s="848"/>
      <c r="BA247" s="848"/>
      <c r="BB247" s="848"/>
      <c r="BC247" s="848"/>
      <c r="BD247" s="848"/>
      <c r="BE247" s="848"/>
      <c r="BF247" s="848"/>
      <c r="BG247" s="848"/>
      <c r="BH247" s="848"/>
      <c r="BI247" s="848"/>
      <c r="BJ247" s="848"/>
      <c r="BK247" s="848"/>
      <c r="BL247" s="848"/>
      <c r="BM247" s="848"/>
      <c r="BN247" s="848"/>
      <c r="BO247" s="848"/>
      <c r="BP247" s="848"/>
      <c r="BQ247" s="848"/>
      <c r="BR247" s="848"/>
      <c r="BS247" s="848"/>
      <c r="BT247" s="848"/>
      <c r="BU247" s="848"/>
      <c r="BV247" s="848"/>
      <c r="BW247" s="848"/>
      <c r="BX247" s="848"/>
      <c r="BY247" s="848"/>
      <c r="BZ247" s="848"/>
      <c r="CA247" s="848"/>
      <c r="CB247" s="848"/>
      <c r="CC247" s="848"/>
      <c r="CD247" s="848"/>
      <c r="CE247" s="848"/>
      <c r="CF247" s="848"/>
      <c r="CG247" s="848"/>
      <c r="CH247" s="848"/>
      <c r="CI247" s="848"/>
      <c r="CJ247" s="848"/>
      <c r="CK247" s="848"/>
      <c r="CL247" s="848"/>
      <c r="CM247" s="848"/>
      <c r="CN247" s="848"/>
      <c r="CO247" s="848"/>
      <c r="CP247" s="848"/>
      <c r="CQ247" s="848"/>
      <c r="CR247" s="848"/>
      <c r="CS247" s="848"/>
      <c r="CT247" s="848"/>
      <c r="CU247" s="848"/>
      <c r="CV247" s="848"/>
      <c r="CW247" s="848"/>
      <c r="CX247" s="848"/>
      <c r="CY247" s="848"/>
      <c r="CZ247" s="848"/>
      <c r="DA247" s="848"/>
      <c r="DB247" s="848"/>
      <c r="DC247" s="848"/>
      <c r="DD247" s="848"/>
    </row>
    <row r="248" spans="1:108" ht="21.75" customHeight="1">
      <c r="A248" s="859" t="s">
        <v>243</v>
      </c>
      <c r="B248" s="860"/>
      <c r="C248" s="860"/>
      <c r="D248" s="860"/>
      <c r="E248" s="860"/>
      <c r="F248" s="860"/>
      <c r="G248" s="860"/>
      <c r="H248" s="860"/>
      <c r="I248" s="860"/>
      <c r="J248" s="860"/>
      <c r="K248" s="860"/>
      <c r="L248" s="860"/>
      <c r="M248" s="860"/>
      <c r="N248" s="860"/>
      <c r="O248" s="860"/>
      <c r="P248" s="860"/>
      <c r="Q248" s="860"/>
      <c r="R248" s="860"/>
      <c r="S248" s="860"/>
      <c r="T248" s="860"/>
      <c r="U248" s="860"/>
      <c r="V248" s="860"/>
      <c r="W248" s="860"/>
      <c r="X248" s="860"/>
      <c r="Y248" s="860"/>
      <c r="Z248" s="860"/>
      <c r="AA248" s="860"/>
      <c r="AB248" s="860"/>
      <c r="AC248" s="860"/>
      <c r="AD248" s="860"/>
      <c r="AE248" s="860"/>
      <c r="AF248" s="860"/>
      <c r="AG248" s="860"/>
      <c r="AH248" s="860"/>
      <c r="AI248" s="860"/>
      <c r="AJ248" s="860"/>
      <c r="AK248" s="860"/>
      <c r="AL248" s="860"/>
      <c r="AM248" s="860"/>
      <c r="AN248" s="860"/>
      <c r="AO248" s="860"/>
      <c r="AP248" s="860"/>
      <c r="AQ248" s="860"/>
      <c r="AR248" s="860"/>
      <c r="AS248" s="860"/>
      <c r="AT248" s="860"/>
      <c r="AU248" s="860"/>
      <c r="AV248" s="860"/>
      <c r="AW248" s="860"/>
      <c r="AX248" s="860"/>
      <c r="AY248" s="860"/>
      <c r="AZ248" s="860"/>
      <c r="BA248" s="860"/>
      <c r="BB248" s="860"/>
      <c r="BC248" s="860"/>
      <c r="BD248" s="860"/>
      <c r="BE248" s="860"/>
      <c r="BF248" s="860"/>
      <c r="BG248" s="860"/>
      <c r="BH248" s="860"/>
      <c r="BI248" s="860"/>
      <c r="BJ248" s="860"/>
      <c r="BK248" s="860"/>
      <c r="BL248" s="860"/>
      <c r="BM248" s="860"/>
      <c r="BN248" s="860"/>
      <c r="BO248" s="860"/>
      <c r="BP248" s="860"/>
      <c r="BQ248" s="860"/>
      <c r="BR248" s="860"/>
      <c r="BS248" s="860"/>
      <c r="BT248" s="860"/>
      <c r="BU248" s="860"/>
      <c r="BV248" s="860"/>
      <c r="BW248" s="860"/>
      <c r="BX248" s="860"/>
      <c r="BY248" s="860"/>
      <c r="BZ248" s="860"/>
      <c r="CA248" s="860"/>
      <c r="CB248" s="860"/>
      <c r="CC248" s="860"/>
      <c r="CD248" s="860"/>
      <c r="CE248" s="860"/>
      <c r="CF248" s="860"/>
      <c r="CG248" s="860"/>
      <c r="CH248" s="860"/>
      <c r="CI248" s="860"/>
      <c r="CJ248" s="860"/>
      <c r="CK248" s="860"/>
      <c r="CL248" s="860"/>
      <c r="CM248" s="860"/>
      <c r="CN248" s="860"/>
      <c r="CO248" s="860"/>
      <c r="CP248" s="860"/>
      <c r="CQ248" s="860"/>
      <c r="CR248" s="860"/>
      <c r="CS248" s="860"/>
      <c r="CT248" s="860"/>
      <c r="CU248" s="860"/>
      <c r="CV248" s="860"/>
      <c r="CW248" s="860"/>
      <c r="CX248" s="860"/>
      <c r="CY248" s="860"/>
      <c r="CZ248" s="860"/>
      <c r="DA248" s="860"/>
      <c r="DB248" s="860"/>
      <c r="DC248" s="860"/>
      <c r="DD248" s="861"/>
    </row>
    <row r="249" spans="1:108" ht="21.75" customHeight="1">
      <c r="A249" s="848" t="s">
        <v>158</v>
      </c>
      <c r="B249" s="848"/>
      <c r="C249" s="848"/>
      <c r="D249" s="848"/>
      <c r="E249" s="848"/>
      <c r="F249" s="853" t="s">
        <v>284</v>
      </c>
      <c r="G249" s="854"/>
      <c r="H249" s="854"/>
      <c r="I249" s="854"/>
      <c r="J249" s="854"/>
      <c r="K249" s="854"/>
      <c r="L249" s="854"/>
      <c r="M249" s="854"/>
      <c r="N249" s="854"/>
      <c r="O249" s="854"/>
      <c r="P249" s="854"/>
      <c r="Q249" s="854"/>
      <c r="R249" s="854"/>
      <c r="S249" s="854"/>
      <c r="T249" s="854"/>
      <c r="U249" s="854"/>
      <c r="V249" s="854"/>
      <c r="W249" s="854"/>
      <c r="X249" s="854"/>
      <c r="Y249" s="854"/>
      <c r="Z249" s="854"/>
      <c r="AA249" s="854"/>
      <c r="AB249" s="854"/>
      <c r="AC249" s="854"/>
      <c r="AD249" s="854"/>
      <c r="AE249" s="854"/>
      <c r="AF249" s="854"/>
      <c r="AG249" s="854"/>
      <c r="AH249" s="854"/>
      <c r="AI249" s="854"/>
      <c r="AJ249" s="854"/>
      <c r="AK249" s="854"/>
      <c r="AL249" s="854"/>
      <c r="AM249" s="854"/>
      <c r="AN249" s="854"/>
      <c r="AO249" s="854"/>
      <c r="AP249" s="854"/>
      <c r="AQ249" s="854"/>
      <c r="AR249" s="854"/>
      <c r="AS249" s="854"/>
      <c r="AT249" s="854"/>
      <c r="AU249" s="854"/>
      <c r="AV249" s="854"/>
      <c r="AW249" s="854"/>
      <c r="AX249" s="854"/>
      <c r="AY249" s="854"/>
      <c r="AZ249" s="854"/>
      <c r="BA249" s="854"/>
      <c r="BB249" s="854"/>
      <c r="BC249" s="854"/>
      <c r="BD249" s="854"/>
      <c r="BE249" s="854"/>
      <c r="BF249" s="854"/>
      <c r="BG249" s="854"/>
      <c r="BH249" s="854"/>
      <c r="BI249" s="854"/>
      <c r="BJ249" s="854"/>
      <c r="BK249" s="854"/>
      <c r="BL249" s="854"/>
      <c r="BM249" s="854"/>
      <c r="BN249" s="854"/>
      <c r="BO249" s="854"/>
      <c r="BP249" s="854"/>
      <c r="BQ249" s="854"/>
      <c r="BR249" s="854"/>
      <c r="BS249" s="854"/>
      <c r="BT249" s="854"/>
      <c r="BU249" s="854"/>
      <c r="BV249" s="854"/>
      <c r="BW249" s="854"/>
      <c r="BX249" s="854"/>
      <c r="BY249" s="854"/>
      <c r="BZ249" s="854"/>
      <c r="CA249" s="854"/>
      <c r="CB249" s="854"/>
      <c r="CC249" s="854"/>
      <c r="CD249" s="854"/>
      <c r="CE249" s="854"/>
      <c r="CF249" s="854"/>
      <c r="CG249" s="854"/>
      <c r="CH249" s="854"/>
      <c r="CI249" s="854"/>
      <c r="CJ249" s="854"/>
      <c r="CK249" s="854"/>
      <c r="CL249" s="854"/>
      <c r="CM249" s="854"/>
      <c r="CN249" s="854"/>
      <c r="CO249" s="854"/>
      <c r="CP249" s="854"/>
      <c r="CQ249" s="854"/>
      <c r="CR249" s="854"/>
      <c r="CS249" s="854"/>
      <c r="CT249" s="854"/>
      <c r="CU249" s="854"/>
      <c r="CV249" s="854"/>
      <c r="CW249" s="854"/>
      <c r="CX249" s="854"/>
      <c r="CY249" s="854"/>
      <c r="CZ249" s="854"/>
      <c r="DA249" s="854"/>
      <c r="DB249" s="854"/>
      <c r="DC249" s="854"/>
      <c r="DD249" s="855"/>
    </row>
    <row r="250" spans="1:108" ht="21.75" customHeight="1">
      <c r="A250" s="848" t="s">
        <v>93</v>
      </c>
      <c r="B250" s="848"/>
      <c r="C250" s="848"/>
      <c r="D250" s="848"/>
      <c r="E250" s="848"/>
      <c r="F250" s="907" t="s">
        <v>716</v>
      </c>
      <c r="G250" s="907"/>
      <c r="H250" s="907"/>
      <c r="I250" s="907"/>
      <c r="J250" s="907"/>
      <c r="K250" s="907"/>
      <c r="L250" s="907"/>
      <c r="M250" s="907"/>
      <c r="N250" s="907"/>
      <c r="O250" s="907"/>
      <c r="P250" s="907"/>
      <c r="Q250" s="907"/>
      <c r="R250" s="907"/>
      <c r="S250" s="907"/>
      <c r="T250" s="907"/>
      <c r="U250" s="907"/>
      <c r="V250" s="907"/>
      <c r="W250" s="907"/>
      <c r="X250" s="907"/>
      <c r="Y250" s="907"/>
      <c r="Z250" s="907"/>
      <c r="AA250" s="907"/>
      <c r="AB250" s="907"/>
      <c r="AC250" s="907"/>
      <c r="AD250" s="907"/>
      <c r="AE250" s="907"/>
      <c r="AF250" s="907"/>
      <c r="AG250" s="848" t="s">
        <v>44</v>
      </c>
      <c r="AH250" s="848"/>
      <c r="AI250" s="848"/>
      <c r="AJ250" s="848"/>
      <c r="AK250" s="848"/>
      <c r="AL250" s="848"/>
      <c r="AM250" s="848"/>
      <c r="AN250" s="848"/>
      <c r="AO250" s="848"/>
      <c r="AP250" s="848"/>
      <c r="AQ250" s="848" t="s">
        <v>45</v>
      </c>
      <c r="AR250" s="848"/>
      <c r="AS250" s="848"/>
      <c r="AT250" s="848"/>
      <c r="AU250" s="848"/>
      <c r="AV250" s="848"/>
      <c r="AW250" s="848"/>
      <c r="AX250" s="848"/>
      <c r="AY250" s="848"/>
      <c r="AZ250" s="848"/>
      <c r="BA250" s="848"/>
      <c r="BB250" s="848"/>
      <c r="BC250" s="848"/>
      <c r="BD250" s="848"/>
      <c r="BE250" s="848"/>
      <c r="BF250" s="848"/>
      <c r="BG250" s="848"/>
      <c r="BH250" s="848"/>
      <c r="BI250" s="848"/>
      <c r="BJ250" s="848"/>
      <c r="BK250" s="848"/>
      <c r="BL250" s="848"/>
      <c r="BM250" s="848"/>
      <c r="BN250" s="848"/>
      <c r="BO250" s="848"/>
      <c r="BP250" s="848"/>
      <c r="BQ250" s="848"/>
      <c r="BR250" s="848"/>
      <c r="BS250" s="848"/>
      <c r="BT250" s="848"/>
      <c r="BU250" s="848"/>
      <c r="BV250" s="848"/>
      <c r="BW250" s="848"/>
      <c r="BX250" s="848"/>
      <c r="BY250" s="848"/>
      <c r="BZ250" s="848"/>
      <c r="CA250" s="848"/>
      <c r="CB250" s="848"/>
      <c r="CC250" s="848"/>
      <c r="CD250" s="848"/>
      <c r="CE250" s="848"/>
      <c r="CF250" s="848"/>
      <c r="CG250" s="848"/>
      <c r="CH250" s="848"/>
      <c r="CI250" s="848"/>
      <c r="CJ250" s="848"/>
      <c r="CK250" s="848"/>
      <c r="CL250" s="848"/>
      <c r="CM250" s="848"/>
      <c r="CN250" s="848"/>
      <c r="CO250" s="848"/>
      <c r="CP250" s="848"/>
      <c r="CQ250" s="848"/>
      <c r="CR250" s="848"/>
      <c r="CS250" s="848"/>
      <c r="CT250" s="848"/>
      <c r="CU250" s="848"/>
      <c r="CV250" s="848"/>
      <c r="CW250" s="848"/>
      <c r="CX250" s="848"/>
      <c r="CY250" s="848"/>
      <c r="CZ250" s="848"/>
      <c r="DA250" s="848"/>
      <c r="DB250" s="848"/>
      <c r="DC250" s="848"/>
      <c r="DD250" s="848"/>
    </row>
    <row r="251" spans="1:108" ht="21.75" customHeight="1">
      <c r="A251" s="848" t="s">
        <v>104</v>
      </c>
      <c r="B251" s="848"/>
      <c r="C251" s="848"/>
      <c r="D251" s="848"/>
      <c r="E251" s="848"/>
      <c r="F251" s="907" t="s">
        <v>717</v>
      </c>
      <c r="G251" s="907"/>
      <c r="H251" s="907"/>
      <c r="I251" s="907"/>
      <c r="J251" s="907"/>
      <c r="K251" s="907"/>
      <c r="L251" s="907"/>
      <c r="M251" s="907"/>
      <c r="N251" s="907"/>
      <c r="O251" s="907"/>
      <c r="P251" s="907"/>
      <c r="Q251" s="907"/>
      <c r="R251" s="907"/>
      <c r="S251" s="907"/>
      <c r="T251" s="907"/>
      <c r="U251" s="907"/>
      <c r="V251" s="907"/>
      <c r="W251" s="907"/>
      <c r="X251" s="907"/>
      <c r="Y251" s="907"/>
      <c r="Z251" s="907"/>
      <c r="AA251" s="907"/>
      <c r="AB251" s="907"/>
      <c r="AC251" s="907"/>
      <c r="AD251" s="907"/>
      <c r="AE251" s="907"/>
      <c r="AF251" s="907"/>
      <c r="AG251" s="848" t="s">
        <v>44</v>
      </c>
      <c r="AH251" s="848"/>
      <c r="AI251" s="848"/>
      <c r="AJ251" s="848"/>
      <c r="AK251" s="848"/>
      <c r="AL251" s="848"/>
      <c r="AM251" s="848"/>
      <c r="AN251" s="848"/>
      <c r="AO251" s="848"/>
      <c r="AP251" s="848"/>
      <c r="AQ251" s="848" t="s">
        <v>45</v>
      </c>
      <c r="AR251" s="848"/>
      <c r="AS251" s="848"/>
      <c r="AT251" s="848"/>
      <c r="AU251" s="848"/>
      <c r="AV251" s="848"/>
      <c r="AW251" s="848"/>
      <c r="AX251" s="848"/>
      <c r="AY251" s="848"/>
      <c r="AZ251" s="848"/>
      <c r="BA251" s="848"/>
      <c r="BB251" s="848"/>
      <c r="BC251" s="848"/>
      <c r="BD251" s="848"/>
      <c r="BE251" s="848"/>
      <c r="BF251" s="848"/>
      <c r="BG251" s="848"/>
      <c r="BH251" s="848"/>
      <c r="BI251" s="848"/>
      <c r="BJ251" s="848"/>
      <c r="BK251" s="848"/>
      <c r="BL251" s="848"/>
      <c r="BM251" s="848"/>
      <c r="BN251" s="848"/>
      <c r="BO251" s="848"/>
      <c r="BP251" s="848"/>
      <c r="BQ251" s="848"/>
      <c r="BR251" s="848"/>
      <c r="BS251" s="848"/>
      <c r="BT251" s="848"/>
      <c r="BU251" s="848"/>
      <c r="BV251" s="848"/>
      <c r="BW251" s="848"/>
      <c r="BX251" s="848"/>
      <c r="BY251" s="848"/>
      <c r="BZ251" s="848"/>
      <c r="CA251" s="848"/>
      <c r="CB251" s="848"/>
      <c r="CC251" s="848"/>
      <c r="CD251" s="848"/>
      <c r="CE251" s="848"/>
      <c r="CF251" s="848"/>
      <c r="CG251" s="848"/>
      <c r="CH251" s="848"/>
      <c r="CI251" s="848"/>
      <c r="CJ251" s="848"/>
      <c r="CK251" s="848"/>
      <c r="CL251" s="848"/>
      <c r="CM251" s="848"/>
      <c r="CN251" s="848"/>
      <c r="CO251" s="848"/>
      <c r="CP251" s="848"/>
      <c r="CQ251" s="848"/>
      <c r="CR251" s="848"/>
      <c r="CS251" s="848"/>
      <c r="CT251" s="848"/>
      <c r="CU251" s="848"/>
      <c r="CV251" s="848"/>
      <c r="CW251" s="848"/>
      <c r="CX251" s="848"/>
      <c r="CY251" s="848"/>
      <c r="CZ251" s="848"/>
      <c r="DA251" s="848"/>
      <c r="DB251" s="848"/>
      <c r="DC251" s="848"/>
      <c r="DD251" s="848"/>
    </row>
    <row r="252" spans="1:108" ht="21.75" customHeight="1">
      <c r="A252" s="848" t="s">
        <v>105</v>
      </c>
      <c r="B252" s="848"/>
      <c r="C252" s="848"/>
      <c r="D252" s="848"/>
      <c r="E252" s="848"/>
      <c r="F252" s="849" t="s">
        <v>718</v>
      </c>
      <c r="G252" s="850"/>
      <c r="H252" s="850"/>
      <c r="I252" s="850"/>
      <c r="J252" s="850"/>
      <c r="K252" s="850"/>
      <c r="L252" s="850"/>
      <c r="M252" s="850"/>
      <c r="N252" s="850"/>
      <c r="O252" s="850"/>
      <c r="P252" s="850"/>
      <c r="Q252" s="850"/>
      <c r="R252" s="850"/>
      <c r="S252" s="850"/>
      <c r="T252" s="850"/>
      <c r="U252" s="850"/>
      <c r="V252" s="850"/>
      <c r="W252" s="850"/>
      <c r="X252" s="850"/>
      <c r="Y252" s="850"/>
      <c r="Z252" s="850"/>
      <c r="AA252" s="850"/>
      <c r="AB252" s="850"/>
      <c r="AC252" s="850"/>
      <c r="AD252" s="850"/>
      <c r="AE252" s="850"/>
      <c r="AF252" s="851"/>
      <c r="AG252" s="848" t="s">
        <v>44</v>
      </c>
      <c r="AH252" s="848"/>
      <c r="AI252" s="848"/>
      <c r="AJ252" s="848"/>
      <c r="AK252" s="848"/>
      <c r="AL252" s="848"/>
      <c r="AM252" s="848"/>
      <c r="AN252" s="848"/>
      <c r="AO252" s="848"/>
      <c r="AP252" s="848"/>
      <c r="AQ252" s="848" t="s">
        <v>45</v>
      </c>
      <c r="AR252" s="848"/>
      <c r="AS252" s="848"/>
      <c r="AT252" s="848"/>
      <c r="AU252" s="848"/>
      <c r="AV252" s="848"/>
      <c r="AW252" s="848"/>
      <c r="AX252" s="848"/>
      <c r="AY252" s="848"/>
      <c r="AZ252" s="848"/>
      <c r="BA252" s="848"/>
      <c r="BB252" s="848"/>
      <c r="BC252" s="848"/>
      <c r="BD252" s="848"/>
      <c r="BE252" s="848"/>
      <c r="BF252" s="848"/>
      <c r="BG252" s="848"/>
      <c r="BH252" s="848"/>
      <c r="BI252" s="848"/>
      <c r="BJ252" s="848"/>
      <c r="BK252" s="848"/>
      <c r="BL252" s="848"/>
      <c r="BM252" s="848"/>
      <c r="BN252" s="848"/>
      <c r="BO252" s="848"/>
      <c r="BP252" s="848"/>
      <c r="BQ252" s="848"/>
      <c r="BR252" s="848"/>
      <c r="BS252" s="848"/>
      <c r="BT252" s="848"/>
      <c r="BU252" s="848"/>
      <c r="BV252" s="848"/>
      <c r="BW252" s="848"/>
      <c r="BX252" s="848"/>
      <c r="BY252" s="848"/>
      <c r="BZ252" s="848"/>
      <c r="CA252" s="848"/>
      <c r="CB252" s="848"/>
      <c r="CC252" s="848"/>
      <c r="CD252" s="848"/>
      <c r="CE252" s="848"/>
      <c r="CF252" s="848"/>
      <c r="CG252" s="848"/>
      <c r="CH252" s="848"/>
      <c r="CI252" s="848"/>
      <c r="CJ252" s="848"/>
      <c r="CK252" s="848"/>
      <c r="CL252" s="848"/>
      <c r="CM252" s="848"/>
      <c r="CN252" s="848"/>
      <c r="CO252" s="848"/>
      <c r="CP252" s="848"/>
      <c r="CQ252" s="848"/>
      <c r="CR252" s="848"/>
      <c r="CS252" s="848"/>
      <c r="CT252" s="848"/>
      <c r="CU252" s="848"/>
      <c r="CV252" s="848"/>
      <c r="CW252" s="848"/>
      <c r="CX252" s="848"/>
      <c r="CY252" s="848"/>
      <c r="CZ252" s="848"/>
      <c r="DA252" s="848"/>
      <c r="DB252" s="848"/>
      <c r="DC252" s="848"/>
      <c r="DD252" s="848"/>
    </row>
    <row r="253" spans="1:108" ht="21.75" customHeight="1">
      <c r="A253" s="848" t="s">
        <v>106</v>
      </c>
      <c r="B253" s="848"/>
      <c r="C253" s="848"/>
      <c r="D253" s="848"/>
      <c r="E253" s="848"/>
      <c r="F253" s="849" t="s">
        <v>719</v>
      </c>
      <c r="G253" s="850"/>
      <c r="H253" s="850"/>
      <c r="I253" s="850"/>
      <c r="J253" s="850"/>
      <c r="K253" s="850"/>
      <c r="L253" s="850"/>
      <c r="M253" s="850"/>
      <c r="N253" s="850"/>
      <c r="O253" s="850"/>
      <c r="P253" s="850"/>
      <c r="Q253" s="850"/>
      <c r="R253" s="850"/>
      <c r="S253" s="850"/>
      <c r="T253" s="850"/>
      <c r="U253" s="850"/>
      <c r="V253" s="850"/>
      <c r="W253" s="850"/>
      <c r="X253" s="850"/>
      <c r="Y253" s="850"/>
      <c r="Z253" s="850"/>
      <c r="AA253" s="850"/>
      <c r="AB253" s="850"/>
      <c r="AC253" s="850"/>
      <c r="AD253" s="850"/>
      <c r="AE253" s="850"/>
      <c r="AF253" s="851"/>
      <c r="AG253" s="848" t="s">
        <v>44</v>
      </c>
      <c r="AH253" s="848"/>
      <c r="AI253" s="848"/>
      <c r="AJ253" s="848"/>
      <c r="AK253" s="848"/>
      <c r="AL253" s="848"/>
      <c r="AM253" s="848"/>
      <c r="AN253" s="848"/>
      <c r="AO253" s="848"/>
      <c r="AP253" s="848"/>
      <c r="AQ253" s="848" t="s">
        <v>45</v>
      </c>
      <c r="AR253" s="848"/>
      <c r="AS253" s="848"/>
      <c r="AT253" s="848"/>
      <c r="AU253" s="848"/>
      <c r="AV253" s="848"/>
      <c r="AW253" s="848"/>
      <c r="AX253" s="848"/>
      <c r="AY253" s="848"/>
      <c r="AZ253" s="848"/>
      <c r="BA253" s="848"/>
      <c r="BB253" s="848"/>
      <c r="BC253" s="848"/>
      <c r="BD253" s="848"/>
      <c r="BE253" s="848"/>
      <c r="BF253" s="848"/>
      <c r="BG253" s="848"/>
      <c r="BH253" s="848"/>
      <c r="BI253" s="848"/>
      <c r="BJ253" s="848"/>
      <c r="BK253" s="848"/>
      <c r="BL253" s="848"/>
      <c r="BM253" s="848"/>
      <c r="BN253" s="848"/>
      <c r="BO253" s="848"/>
      <c r="BP253" s="848"/>
      <c r="BQ253" s="848"/>
      <c r="BR253" s="848"/>
      <c r="BS253" s="848"/>
      <c r="BT253" s="848"/>
      <c r="BU253" s="848"/>
      <c r="BV253" s="848"/>
      <c r="BW253" s="848"/>
      <c r="BX253" s="848"/>
      <c r="BY253" s="848"/>
      <c r="BZ253" s="848"/>
      <c r="CA253" s="848"/>
      <c r="CB253" s="848"/>
      <c r="CC253" s="848"/>
      <c r="CD253" s="848"/>
      <c r="CE253" s="848"/>
      <c r="CF253" s="848"/>
      <c r="CG253" s="848"/>
      <c r="CH253" s="848"/>
      <c r="CI253" s="848"/>
      <c r="CJ253" s="848"/>
      <c r="CK253" s="848"/>
      <c r="CL253" s="848"/>
      <c r="CM253" s="848"/>
      <c r="CN253" s="848"/>
      <c r="CO253" s="848"/>
      <c r="CP253" s="848"/>
      <c r="CQ253" s="848"/>
      <c r="CR253" s="848"/>
      <c r="CS253" s="848"/>
      <c r="CT253" s="848"/>
      <c r="CU253" s="848"/>
      <c r="CV253" s="848"/>
      <c r="CW253" s="848"/>
      <c r="CX253" s="848"/>
      <c r="CY253" s="848"/>
      <c r="CZ253" s="848"/>
      <c r="DA253" s="848"/>
      <c r="DB253" s="848"/>
      <c r="DC253" s="848"/>
      <c r="DD253" s="848"/>
    </row>
    <row r="254" spans="1:108" ht="21.75" customHeight="1">
      <c r="A254" s="848" t="s">
        <v>720</v>
      </c>
      <c r="B254" s="848"/>
      <c r="C254" s="848"/>
      <c r="D254" s="848"/>
      <c r="E254" s="848"/>
      <c r="F254" s="856" t="s">
        <v>722</v>
      </c>
      <c r="G254" s="857"/>
      <c r="H254" s="857"/>
      <c r="I254" s="857"/>
      <c r="J254" s="857"/>
      <c r="K254" s="857"/>
      <c r="L254" s="857"/>
      <c r="M254" s="857"/>
      <c r="N254" s="857"/>
      <c r="O254" s="857"/>
      <c r="P254" s="857"/>
      <c r="Q254" s="857"/>
      <c r="R254" s="857"/>
      <c r="S254" s="857"/>
      <c r="T254" s="857"/>
      <c r="U254" s="857"/>
      <c r="V254" s="857"/>
      <c r="W254" s="857"/>
      <c r="X254" s="857"/>
      <c r="Y254" s="857"/>
      <c r="Z254" s="857"/>
      <c r="AA254" s="857"/>
      <c r="AB254" s="857"/>
      <c r="AC254" s="857"/>
      <c r="AD254" s="857"/>
      <c r="AE254" s="857"/>
      <c r="AF254" s="858"/>
      <c r="AG254" s="848" t="s">
        <v>44</v>
      </c>
      <c r="AH254" s="848"/>
      <c r="AI254" s="848"/>
      <c r="AJ254" s="848"/>
      <c r="AK254" s="848"/>
      <c r="AL254" s="848"/>
      <c r="AM254" s="848"/>
      <c r="AN254" s="848"/>
      <c r="AO254" s="848"/>
      <c r="AP254" s="848"/>
      <c r="AQ254" s="848" t="s">
        <v>45</v>
      </c>
      <c r="AR254" s="848"/>
      <c r="AS254" s="848"/>
      <c r="AT254" s="848"/>
      <c r="AU254" s="848"/>
      <c r="AV254" s="848"/>
      <c r="AW254" s="848"/>
      <c r="AX254" s="848"/>
      <c r="AY254" s="848"/>
      <c r="AZ254" s="848"/>
      <c r="BA254" s="848"/>
      <c r="BB254" s="848"/>
      <c r="BC254" s="848"/>
      <c r="BD254" s="848"/>
      <c r="BE254" s="848"/>
      <c r="BF254" s="848"/>
      <c r="BG254" s="848"/>
      <c r="BH254" s="848"/>
      <c r="BI254" s="848"/>
      <c r="BJ254" s="848"/>
      <c r="BK254" s="848"/>
      <c r="BL254" s="848"/>
      <c r="BM254" s="848"/>
      <c r="BN254" s="848"/>
      <c r="BO254" s="848"/>
      <c r="BP254" s="848"/>
      <c r="BQ254" s="848"/>
      <c r="BR254" s="848"/>
      <c r="BS254" s="848"/>
      <c r="BT254" s="848"/>
      <c r="BU254" s="848"/>
      <c r="BV254" s="848"/>
      <c r="BW254" s="848"/>
      <c r="BX254" s="848"/>
      <c r="BY254" s="848"/>
      <c r="BZ254" s="848"/>
      <c r="CA254" s="848"/>
      <c r="CB254" s="848"/>
      <c r="CC254" s="848"/>
      <c r="CD254" s="848"/>
      <c r="CE254" s="848"/>
      <c r="CF254" s="848"/>
      <c r="CG254" s="848"/>
      <c r="CH254" s="848"/>
      <c r="CI254" s="848"/>
      <c r="CJ254" s="848"/>
      <c r="CK254" s="848"/>
      <c r="CL254" s="848"/>
      <c r="CM254" s="848"/>
      <c r="CN254" s="848"/>
      <c r="CO254" s="848"/>
      <c r="CP254" s="848"/>
      <c r="CQ254" s="848"/>
      <c r="CR254" s="848"/>
      <c r="CS254" s="848"/>
      <c r="CT254" s="848"/>
      <c r="CU254" s="848"/>
      <c r="CV254" s="848"/>
      <c r="CW254" s="848"/>
      <c r="CX254" s="848"/>
      <c r="CY254" s="848"/>
      <c r="CZ254" s="848"/>
      <c r="DA254" s="848"/>
      <c r="DB254" s="848"/>
      <c r="DC254" s="848"/>
      <c r="DD254" s="848"/>
    </row>
    <row r="255" spans="1:108" ht="21.75" customHeight="1">
      <c r="A255" s="848">
        <v>2</v>
      </c>
      <c r="B255" s="848"/>
      <c r="C255" s="848"/>
      <c r="D255" s="848"/>
      <c r="E255" s="848"/>
      <c r="F255" s="853" t="s">
        <v>723</v>
      </c>
      <c r="G255" s="854"/>
      <c r="H255" s="854"/>
      <c r="I255" s="854"/>
      <c r="J255" s="854"/>
      <c r="K255" s="854"/>
      <c r="L255" s="854"/>
      <c r="M255" s="854"/>
      <c r="N255" s="854"/>
      <c r="O255" s="854"/>
      <c r="P255" s="854"/>
      <c r="Q255" s="854"/>
      <c r="R255" s="854"/>
      <c r="S255" s="854"/>
      <c r="T255" s="854"/>
      <c r="U255" s="854"/>
      <c r="V255" s="854"/>
      <c r="W255" s="854"/>
      <c r="X255" s="854"/>
      <c r="Y255" s="854"/>
      <c r="Z255" s="854"/>
      <c r="AA255" s="854"/>
      <c r="AB255" s="854"/>
      <c r="AC255" s="854"/>
      <c r="AD255" s="854"/>
      <c r="AE255" s="854"/>
      <c r="AF255" s="854"/>
      <c r="AG255" s="854"/>
      <c r="AH255" s="854"/>
      <c r="AI255" s="854"/>
      <c r="AJ255" s="854"/>
      <c r="AK255" s="854"/>
      <c r="AL255" s="854"/>
      <c r="AM255" s="854"/>
      <c r="AN255" s="854"/>
      <c r="AO255" s="854"/>
      <c r="AP255" s="854"/>
      <c r="AQ255" s="854"/>
      <c r="AR255" s="854"/>
      <c r="AS255" s="854"/>
      <c r="AT255" s="854"/>
      <c r="AU255" s="854"/>
      <c r="AV255" s="854"/>
      <c r="AW255" s="854"/>
      <c r="AX255" s="854"/>
      <c r="AY255" s="854"/>
      <c r="AZ255" s="854"/>
      <c r="BA255" s="854"/>
      <c r="BB255" s="854"/>
      <c r="BC255" s="854"/>
      <c r="BD255" s="854"/>
      <c r="BE255" s="854"/>
      <c r="BF255" s="854"/>
      <c r="BG255" s="854"/>
      <c r="BH255" s="854"/>
      <c r="BI255" s="854"/>
      <c r="BJ255" s="854"/>
      <c r="BK255" s="854"/>
      <c r="BL255" s="854"/>
      <c r="BM255" s="854"/>
      <c r="BN255" s="854"/>
      <c r="BO255" s="854"/>
      <c r="BP255" s="854"/>
      <c r="BQ255" s="854"/>
      <c r="BR255" s="854"/>
      <c r="BS255" s="854"/>
      <c r="BT255" s="854"/>
      <c r="BU255" s="854"/>
      <c r="BV255" s="854"/>
      <c r="BW255" s="854"/>
      <c r="BX255" s="854"/>
      <c r="BY255" s="854"/>
      <c r="BZ255" s="854"/>
      <c r="CA255" s="854"/>
      <c r="CB255" s="854"/>
      <c r="CC255" s="854"/>
      <c r="CD255" s="854"/>
      <c r="CE255" s="854"/>
      <c r="CF255" s="854"/>
      <c r="CG255" s="854"/>
      <c r="CH255" s="854"/>
      <c r="CI255" s="854"/>
      <c r="CJ255" s="854"/>
      <c r="CK255" s="854"/>
      <c r="CL255" s="854"/>
      <c r="CM255" s="854"/>
      <c r="CN255" s="854"/>
      <c r="CO255" s="854"/>
      <c r="CP255" s="854"/>
      <c r="CQ255" s="854"/>
      <c r="CR255" s="854"/>
      <c r="CS255" s="854"/>
      <c r="CT255" s="854"/>
      <c r="CU255" s="854"/>
      <c r="CV255" s="854"/>
      <c r="CW255" s="854"/>
      <c r="CX255" s="854"/>
      <c r="CY255" s="854"/>
      <c r="CZ255" s="854"/>
      <c r="DA255" s="854"/>
      <c r="DB255" s="854"/>
      <c r="DC255" s="854"/>
      <c r="DD255" s="855"/>
    </row>
    <row r="256" spans="1:108" ht="21.75" customHeight="1">
      <c r="A256" s="848" t="s">
        <v>108</v>
      </c>
      <c r="B256" s="848"/>
      <c r="C256" s="848"/>
      <c r="D256" s="848"/>
      <c r="E256" s="848"/>
      <c r="F256" s="856" t="s">
        <v>283</v>
      </c>
      <c r="G256" s="857"/>
      <c r="H256" s="857"/>
      <c r="I256" s="857"/>
      <c r="J256" s="857"/>
      <c r="K256" s="857"/>
      <c r="L256" s="857"/>
      <c r="M256" s="857"/>
      <c r="N256" s="857"/>
      <c r="O256" s="857"/>
      <c r="P256" s="857"/>
      <c r="Q256" s="857"/>
      <c r="R256" s="857"/>
      <c r="S256" s="857"/>
      <c r="T256" s="857"/>
      <c r="U256" s="857"/>
      <c r="V256" s="857"/>
      <c r="W256" s="857"/>
      <c r="X256" s="857"/>
      <c r="Y256" s="857"/>
      <c r="Z256" s="857"/>
      <c r="AA256" s="857"/>
      <c r="AB256" s="857"/>
      <c r="AC256" s="857"/>
      <c r="AD256" s="857"/>
      <c r="AE256" s="857"/>
      <c r="AF256" s="858"/>
      <c r="AG256" s="848" t="s">
        <v>44</v>
      </c>
      <c r="AH256" s="848"/>
      <c r="AI256" s="848"/>
      <c r="AJ256" s="848"/>
      <c r="AK256" s="848"/>
      <c r="AL256" s="848"/>
      <c r="AM256" s="848"/>
      <c r="AN256" s="848"/>
      <c r="AO256" s="848"/>
      <c r="AP256" s="848"/>
      <c r="AQ256" s="848" t="s">
        <v>45</v>
      </c>
      <c r="AR256" s="848"/>
      <c r="AS256" s="848"/>
      <c r="AT256" s="848"/>
      <c r="AU256" s="848"/>
      <c r="AV256" s="848"/>
      <c r="AW256" s="848"/>
      <c r="AX256" s="848"/>
      <c r="AY256" s="848"/>
      <c r="AZ256" s="848"/>
      <c r="BA256" s="848"/>
      <c r="BB256" s="848"/>
      <c r="BC256" s="848"/>
      <c r="BD256" s="848"/>
      <c r="BE256" s="848"/>
      <c r="BF256" s="848"/>
      <c r="BG256" s="848"/>
      <c r="BH256" s="848"/>
      <c r="BI256" s="848"/>
      <c r="BJ256" s="848"/>
      <c r="BK256" s="848"/>
      <c r="BL256" s="848"/>
      <c r="BM256" s="848"/>
      <c r="BN256" s="848"/>
      <c r="BO256" s="848"/>
      <c r="BP256" s="848"/>
      <c r="BQ256" s="848"/>
      <c r="BR256" s="848"/>
      <c r="BS256" s="848"/>
      <c r="BT256" s="848"/>
      <c r="BU256" s="848"/>
      <c r="BV256" s="848"/>
      <c r="BW256" s="848"/>
      <c r="BX256" s="848"/>
      <c r="BY256" s="848"/>
      <c r="BZ256" s="848"/>
      <c r="CA256" s="848"/>
      <c r="CB256" s="848"/>
      <c r="CC256" s="848"/>
      <c r="CD256" s="848"/>
      <c r="CE256" s="848"/>
      <c r="CF256" s="848"/>
      <c r="CG256" s="848"/>
      <c r="CH256" s="848"/>
      <c r="CI256" s="848"/>
      <c r="CJ256" s="848"/>
      <c r="CK256" s="848"/>
      <c r="CL256" s="848"/>
      <c r="CM256" s="848"/>
      <c r="CN256" s="848"/>
      <c r="CO256" s="848"/>
      <c r="CP256" s="848"/>
      <c r="CQ256" s="848"/>
      <c r="CR256" s="848"/>
      <c r="CS256" s="848"/>
      <c r="CT256" s="848"/>
      <c r="CU256" s="848"/>
      <c r="CV256" s="848"/>
      <c r="CW256" s="848"/>
      <c r="CX256" s="848"/>
      <c r="CY256" s="848"/>
      <c r="CZ256" s="848"/>
      <c r="DA256" s="848"/>
      <c r="DB256" s="848"/>
      <c r="DC256" s="848"/>
      <c r="DD256" s="848"/>
    </row>
    <row r="257" spans="1:108" ht="21.75" customHeight="1">
      <c r="A257" s="848" t="s">
        <v>109</v>
      </c>
      <c r="B257" s="848"/>
      <c r="C257" s="848"/>
      <c r="D257" s="848"/>
      <c r="E257" s="848"/>
      <c r="F257" s="849" t="s">
        <v>724</v>
      </c>
      <c r="G257" s="850"/>
      <c r="H257" s="850"/>
      <c r="I257" s="850"/>
      <c r="J257" s="850"/>
      <c r="K257" s="850"/>
      <c r="L257" s="850"/>
      <c r="M257" s="850"/>
      <c r="N257" s="850"/>
      <c r="O257" s="850"/>
      <c r="P257" s="850"/>
      <c r="Q257" s="850"/>
      <c r="R257" s="850"/>
      <c r="S257" s="850"/>
      <c r="T257" s="850"/>
      <c r="U257" s="850"/>
      <c r="V257" s="850"/>
      <c r="W257" s="850"/>
      <c r="X257" s="850"/>
      <c r="Y257" s="850"/>
      <c r="Z257" s="850"/>
      <c r="AA257" s="850"/>
      <c r="AB257" s="850"/>
      <c r="AC257" s="850"/>
      <c r="AD257" s="850"/>
      <c r="AE257" s="850"/>
      <c r="AF257" s="851"/>
      <c r="AG257" s="848" t="s">
        <v>44</v>
      </c>
      <c r="AH257" s="848"/>
      <c r="AI257" s="848"/>
      <c r="AJ257" s="848"/>
      <c r="AK257" s="848"/>
      <c r="AL257" s="848"/>
      <c r="AM257" s="848"/>
      <c r="AN257" s="848"/>
      <c r="AO257" s="848"/>
      <c r="AP257" s="848"/>
      <c r="AQ257" s="848" t="s">
        <v>45</v>
      </c>
      <c r="AR257" s="848"/>
      <c r="AS257" s="848"/>
      <c r="AT257" s="848"/>
      <c r="AU257" s="848"/>
      <c r="AV257" s="848"/>
      <c r="AW257" s="848"/>
      <c r="AX257" s="848"/>
      <c r="AY257" s="848"/>
      <c r="AZ257" s="848"/>
      <c r="BA257" s="848"/>
      <c r="BB257" s="848"/>
      <c r="BC257" s="848"/>
      <c r="BD257" s="848"/>
      <c r="BE257" s="848"/>
      <c r="BF257" s="848"/>
      <c r="BG257" s="848"/>
      <c r="BH257" s="848"/>
      <c r="BI257" s="848"/>
      <c r="BJ257" s="848"/>
      <c r="BK257" s="848"/>
      <c r="BL257" s="848"/>
      <c r="BM257" s="848"/>
      <c r="BN257" s="848"/>
      <c r="BO257" s="848"/>
      <c r="BP257" s="848"/>
      <c r="BQ257" s="848"/>
      <c r="BR257" s="848"/>
      <c r="BS257" s="848"/>
      <c r="BT257" s="848"/>
      <c r="BU257" s="848"/>
      <c r="BV257" s="848"/>
      <c r="BW257" s="848"/>
      <c r="BX257" s="848"/>
      <c r="BY257" s="848"/>
      <c r="BZ257" s="848"/>
      <c r="CA257" s="848"/>
      <c r="CB257" s="848"/>
      <c r="CC257" s="848"/>
      <c r="CD257" s="848"/>
      <c r="CE257" s="848"/>
      <c r="CF257" s="848"/>
      <c r="CG257" s="848"/>
      <c r="CH257" s="848"/>
      <c r="CI257" s="848"/>
      <c r="CJ257" s="848"/>
      <c r="CK257" s="848"/>
      <c r="CL257" s="848"/>
      <c r="CM257" s="848"/>
      <c r="CN257" s="848"/>
      <c r="CO257" s="848"/>
      <c r="CP257" s="848"/>
      <c r="CQ257" s="848"/>
      <c r="CR257" s="848"/>
      <c r="CS257" s="848"/>
      <c r="CT257" s="848"/>
      <c r="CU257" s="848"/>
      <c r="CV257" s="848"/>
      <c r="CW257" s="848"/>
      <c r="CX257" s="848"/>
      <c r="CY257" s="848"/>
      <c r="CZ257" s="848"/>
      <c r="DA257" s="848"/>
      <c r="DB257" s="848"/>
      <c r="DC257" s="848"/>
      <c r="DD257" s="848"/>
    </row>
    <row r="258" spans="1:108" ht="21.75" customHeight="1">
      <c r="A258" s="848">
        <v>3</v>
      </c>
      <c r="B258" s="848"/>
      <c r="C258" s="848"/>
      <c r="D258" s="848"/>
      <c r="E258" s="848"/>
      <c r="F258" s="853" t="s">
        <v>726</v>
      </c>
      <c r="G258" s="854"/>
      <c r="H258" s="854"/>
      <c r="I258" s="854"/>
      <c r="J258" s="854"/>
      <c r="K258" s="854"/>
      <c r="L258" s="854"/>
      <c r="M258" s="854"/>
      <c r="N258" s="854"/>
      <c r="O258" s="854"/>
      <c r="P258" s="854"/>
      <c r="Q258" s="854"/>
      <c r="R258" s="854"/>
      <c r="S258" s="854"/>
      <c r="T258" s="854"/>
      <c r="U258" s="854"/>
      <c r="V258" s="854"/>
      <c r="W258" s="854"/>
      <c r="X258" s="854"/>
      <c r="Y258" s="854"/>
      <c r="Z258" s="854"/>
      <c r="AA258" s="854"/>
      <c r="AB258" s="854"/>
      <c r="AC258" s="854"/>
      <c r="AD258" s="854"/>
      <c r="AE258" s="854"/>
      <c r="AF258" s="854"/>
      <c r="AG258" s="854"/>
      <c r="AH258" s="854"/>
      <c r="AI258" s="854"/>
      <c r="AJ258" s="854"/>
      <c r="AK258" s="854"/>
      <c r="AL258" s="854"/>
      <c r="AM258" s="854"/>
      <c r="AN258" s="854"/>
      <c r="AO258" s="854"/>
      <c r="AP258" s="854"/>
      <c r="AQ258" s="854"/>
      <c r="AR258" s="854"/>
      <c r="AS258" s="854"/>
      <c r="AT258" s="854"/>
      <c r="AU258" s="854"/>
      <c r="AV258" s="854"/>
      <c r="AW258" s="854"/>
      <c r="AX258" s="854"/>
      <c r="AY258" s="854"/>
      <c r="AZ258" s="854"/>
      <c r="BA258" s="854"/>
      <c r="BB258" s="854"/>
      <c r="BC258" s="854"/>
      <c r="BD258" s="854"/>
      <c r="BE258" s="854"/>
      <c r="BF258" s="854"/>
      <c r="BG258" s="854"/>
      <c r="BH258" s="854"/>
      <c r="BI258" s="854"/>
      <c r="BJ258" s="854"/>
      <c r="BK258" s="854"/>
      <c r="BL258" s="854"/>
      <c r="BM258" s="854"/>
      <c r="BN258" s="854"/>
      <c r="BO258" s="854"/>
      <c r="BP258" s="854"/>
      <c r="BQ258" s="854"/>
      <c r="BR258" s="854"/>
      <c r="BS258" s="854"/>
      <c r="BT258" s="854"/>
      <c r="BU258" s="854"/>
      <c r="BV258" s="854"/>
      <c r="BW258" s="854"/>
      <c r="BX258" s="854"/>
      <c r="BY258" s="854"/>
      <c r="BZ258" s="854"/>
      <c r="CA258" s="854"/>
      <c r="CB258" s="854"/>
      <c r="CC258" s="854"/>
      <c r="CD258" s="854"/>
      <c r="CE258" s="854"/>
      <c r="CF258" s="854"/>
      <c r="CG258" s="854"/>
      <c r="CH258" s="854"/>
      <c r="CI258" s="854"/>
      <c r="CJ258" s="854"/>
      <c r="CK258" s="854"/>
      <c r="CL258" s="854"/>
      <c r="CM258" s="854"/>
      <c r="CN258" s="854"/>
      <c r="CO258" s="854"/>
      <c r="CP258" s="854"/>
      <c r="CQ258" s="854"/>
      <c r="CR258" s="854"/>
      <c r="CS258" s="854"/>
      <c r="CT258" s="854"/>
      <c r="CU258" s="854"/>
      <c r="CV258" s="854"/>
      <c r="CW258" s="854"/>
      <c r="CX258" s="854"/>
      <c r="CY258" s="854"/>
      <c r="CZ258" s="854"/>
      <c r="DA258" s="854"/>
      <c r="DB258" s="854"/>
      <c r="DC258" s="854"/>
      <c r="DD258" s="855"/>
    </row>
    <row r="259" spans="1:108" ht="21.75" customHeight="1">
      <c r="A259" s="848" t="s">
        <v>702</v>
      </c>
      <c r="B259" s="848"/>
      <c r="C259" s="848"/>
      <c r="D259" s="848"/>
      <c r="E259" s="848"/>
      <c r="F259" s="849" t="s">
        <v>727</v>
      </c>
      <c r="G259" s="850"/>
      <c r="H259" s="850"/>
      <c r="I259" s="850"/>
      <c r="J259" s="850"/>
      <c r="K259" s="850"/>
      <c r="L259" s="850"/>
      <c r="M259" s="850"/>
      <c r="N259" s="850"/>
      <c r="O259" s="850"/>
      <c r="P259" s="850"/>
      <c r="Q259" s="850"/>
      <c r="R259" s="850"/>
      <c r="S259" s="850"/>
      <c r="T259" s="850"/>
      <c r="U259" s="850"/>
      <c r="V259" s="850"/>
      <c r="W259" s="850"/>
      <c r="X259" s="850"/>
      <c r="Y259" s="850"/>
      <c r="Z259" s="850"/>
      <c r="AA259" s="850"/>
      <c r="AB259" s="850"/>
      <c r="AC259" s="850"/>
      <c r="AD259" s="850"/>
      <c r="AE259" s="850"/>
      <c r="AF259" s="851"/>
      <c r="AG259" s="848" t="s">
        <v>44</v>
      </c>
      <c r="AH259" s="848"/>
      <c r="AI259" s="848"/>
      <c r="AJ259" s="848"/>
      <c r="AK259" s="848"/>
      <c r="AL259" s="848"/>
      <c r="AM259" s="848"/>
      <c r="AN259" s="848"/>
      <c r="AO259" s="848"/>
      <c r="AP259" s="848"/>
      <c r="AQ259" s="848" t="s">
        <v>45</v>
      </c>
      <c r="AR259" s="848"/>
      <c r="AS259" s="848"/>
      <c r="AT259" s="848"/>
      <c r="AU259" s="848"/>
      <c r="AV259" s="848"/>
      <c r="AW259" s="848"/>
      <c r="AX259" s="848"/>
      <c r="AY259" s="848"/>
      <c r="AZ259" s="848"/>
      <c r="BA259" s="848"/>
      <c r="BB259" s="848"/>
      <c r="BC259" s="848"/>
      <c r="BD259" s="848"/>
      <c r="BE259" s="848"/>
      <c r="BF259" s="848"/>
      <c r="BG259" s="848"/>
      <c r="BH259" s="848"/>
      <c r="BI259" s="848"/>
      <c r="BJ259" s="848"/>
      <c r="BK259" s="848"/>
      <c r="BL259" s="848"/>
      <c r="BM259" s="848"/>
      <c r="BN259" s="848"/>
      <c r="BO259" s="848"/>
      <c r="BP259" s="848"/>
      <c r="BQ259" s="848"/>
      <c r="BR259" s="848"/>
      <c r="BS259" s="848"/>
      <c r="BT259" s="848"/>
      <c r="BU259" s="848"/>
      <c r="BV259" s="848"/>
      <c r="BW259" s="848"/>
      <c r="BX259" s="848"/>
      <c r="BY259" s="848"/>
      <c r="BZ259" s="848"/>
      <c r="CA259" s="848"/>
      <c r="CB259" s="848"/>
      <c r="CC259" s="848"/>
      <c r="CD259" s="848"/>
      <c r="CE259" s="848"/>
      <c r="CF259" s="848"/>
      <c r="CG259" s="848"/>
      <c r="CH259" s="848"/>
      <c r="CI259" s="848"/>
      <c r="CJ259" s="848"/>
      <c r="CK259" s="848"/>
      <c r="CL259" s="848"/>
      <c r="CM259" s="848"/>
      <c r="CN259" s="848"/>
      <c r="CO259" s="848"/>
      <c r="CP259" s="848"/>
      <c r="CQ259" s="848"/>
      <c r="CR259" s="848"/>
      <c r="CS259" s="848"/>
      <c r="CT259" s="848"/>
      <c r="CU259" s="848"/>
      <c r="CV259" s="848"/>
      <c r="CW259" s="848"/>
      <c r="CX259" s="848"/>
      <c r="CY259" s="848"/>
      <c r="CZ259" s="848"/>
      <c r="DA259" s="848"/>
      <c r="DB259" s="848"/>
      <c r="DC259" s="848"/>
      <c r="DD259" s="848"/>
    </row>
    <row r="260" spans="1:108" ht="21.75" customHeight="1">
      <c r="A260" s="848" t="s">
        <v>703</v>
      </c>
      <c r="B260" s="848"/>
      <c r="C260" s="848"/>
      <c r="D260" s="848"/>
      <c r="E260" s="848"/>
      <c r="F260" s="856" t="s">
        <v>266</v>
      </c>
      <c r="G260" s="857"/>
      <c r="H260" s="857"/>
      <c r="I260" s="857"/>
      <c r="J260" s="857"/>
      <c r="K260" s="857"/>
      <c r="L260" s="857"/>
      <c r="M260" s="857"/>
      <c r="N260" s="857"/>
      <c r="O260" s="857"/>
      <c r="P260" s="857"/>
      <c r="Q260" s="857"/>
      <c r="R260" s="857"/>
      <c r="S260" s="857"/>
      <c r="T260" s="857"/>
      <c r="U260" s="857"/>
      <c r="V260" s="857"/>
      <c r="W260" s="857"/>
      <c r="X260" s="857"/>
      <c r="Y260" s="857"/>
      <c r="Z260" s="857"/>
      <c r="AA260" s="857"/>
      <c r="AB260" s="857"/>
      <c r="AC260" s="857"/>
      <c r="AD260" s="857"/>
      <c r="AE260" s="857"/>
      <c r="AF260" s="858"/>
      <c r="AG260" s="848" t="s">
        <v>44</v>
      </c>
      <c r="AH260" s="848"/>
      <c r="AI260" s="848"/>
      <c r="AJ260" s="848"/>
      <c r="AK260" s="848"/>
      <c r="AL260" s="848"/>
      <c r="AM260" s="848"/>
      <c r="AN260" s="848"/>
      <c r="AO260" s="848"/>
      <c r="AP260" s="848"/>
      <c r="AQ260" s="848" t="s">
        <v>45</v>
      </c>
      <c r="AR260" s="848"/>
      <c r="AS260" s="848"/>
      <c r="AT260" s="848"/>
      <c r="AU260" s="848"/>
      <c r="AV260" s="848"/>
      <c r="AW260" s="848"/>
      <c r="AX260" s="848"/>
      <c r="AY260" s="848"/>
      <c r="AZ260" s="848"/>
      <c r="BA260" s="848"/>
      <c r="BB260" s="848"/>
      <c r="BC260" s="848"/>
      <c r="BD260" s="848"/>
      <c r="BE260" s="848"/>
      <c r="BF260" s="848"/>
      <c r="BG260" s="848"/>
      <c r="BH260" s="848"/>
      <c r="BI260" s="848"/>
      <c r="BJ260" s="848"/>
      <c r="BK260" s="848"/>
      <c r="BL260" s="848"/>
      <c r="BM260" s="848"/>
      <c r="BN260" s="848"/>
      <c r="BO260" s="848"/>
      <c r="BP260" s="848"/>
      <c r="BQ260" s="848"/>
      <c r="BR260" s="848"/>
      <c r="BS260" s="848"/>
      <c r="BT260" s="848"/>
      <c r="BU260" s="848"/>
      <c r="BV260" s="848"/>
      <c r="BW260" s="848"/>
      <c r="BX260" s="848"/>
      <c r="BY260" s="848"/>
      <c r="BZ260" s="848"/>
      <c r="CA260" s="848"/>
      <c r="CB260" s="848"/>
      <c r="CC260" s="848"/>
      <c r="CD260" s="848"/>
      <c r="CE260" s="848"/>
      <c r="CF260" s="848"/>
      <c r="CG260" s="848"/>
      <c r="CH260" s="848"/>
      <c r="CI260" s="848"/>
      <c r="CJ260" s="848"/>
      <c r="CK260" s="848"/>
      <c r="CL260" s="848"/>
      <c r="CM260" s="848"/>
      <c r="CN260" s="848"/>
      <c r="CO260" s="848"/>
      <c r="CP260" s="848"/>
      <c r="CQ260" s="848"/>
      <c r="CR260" s="848"/>
      <c r="CS260" s="848"/>
      <c r="CT260" s="848"/>
      <c r="CU260" s="848"/>
      <c r="CV260" s="848"/>
      <c r="CW260" s="848"/>
      <c r="CX260" s="848"/>
      <c r="CY260" s="848"/>
      <c r="CZ260" s="848"/>
      <c r="DA260" s="848"/>
      <c r="DB260" s="848"/>
      <c r="DC260" s="848"/>
      <c r="DD260" s="848"/>
    </row>
    <row r="261" spans="1:108" ht="21.75" customHeight="1">
      <c r="A261" s="848" t="s">
        <v>704</v>
      </c>
      <c r="B261" s="848"/>
      <c r="C261" s="848"/>
      <c r="D261" s="848"/>
      <c r="E261" s="848"/>
      <c r="F261" s="856" t="s">
        <v>267</v>
      </c>
      <c r="G261" s="857"/>
      <c r="H261" s="857"/>
      <c r="I261" s="857"/>
      <c r="J261" s="857"/>
      <c r="K261" s="857"/>
      <c r="L261" s="857"/>
      <c r="M261" s="857"/>
      <c r="N261" s="857"/>
      <c r="O261" s="857"/>
      <c r="P261" s="857"/>
      <c r="Q261" s="857"/>
      <c r="R261" s="857"/>
      <c r="S261" s="857"/>
      <c r="T261" s="857"/>
      <c r="U261" s="857"/>
      <c r="V261" s="857"/>
      <c r="W261" s="857"/>
      <c r="X261" s="857"/>
      <c r="Y261" s="857"/>
      <c r="Z261" s="857"/>
      <c r="AA261" s="857"/>
      <c r="AB261" s="857"/>
      <c r="AC261" s="857"/>
      <c r="AD261" s="857"/>
      <c r="AE261" s="857"/>
      <c r="AF261" s="858"/>
      <c r="AG261" s="848" t="s">
        <v>44</v>
      </c>
      <c r="AH261" s="848"/>
      <c r="AI261" s="848"/>
      <c r="AJ261" s="848"/>
      <c r="AK261" s="848"/>
      <c r="AL261" s="848"/>
      <c r="AM261" s="848"/>
      <c r="AN261" s="848"/>
      <c r="AO261" s="848"/>
      <c r="AP261" s="848"/>
      <c r="AQ261" s="848" t="s">
        <v>45</v>
      </c>
      <c r="AR261" s="848"/>
      <c r="AS261" s="848"/>
      <c r="AT261" s="848"/>
      <c r="AU261" s="848"/>
      <c r="AV261" s="848"/>
      <c r="AW261" s="848"/>
      <c r="AX261" s="848"/>
      <c r="AY261" s="848"/>
      <c r="AZ261" s="848"/>
      <c r="BA261" s="848"/>
      <c r="BB261" s="848"/>
      <c r="BC261" s="848"/>
      <c r="BD261" s="848"/>
      <c r="BE261" s="848"/>
      <c r="BF261" s="848"/>
      <c r="BG261" s="848"/>
      <c r="BH261" s="848"/>
      <c r="BI261" s="848"/>
      <c r="BJ261" s="848"/>
      <c r="BK261" s="848"/>
      <c r="BL261" s="848"/>
      <c r="BM261" s="848"/>
      <c r="BN261" s="848"/>
      <c r="BO261" s="848"/>
      <c r="BP261" s="848"/>
      <c r="BQ261" s="848"/>
      <c r="BR261" s="848"/>
      <c r="BS261" s="848"/>
      <c r="BT261" s="848"/>
      <c r="BU261" s="848"/>
      <c r="BV261" s="848"/>
      <c r="BW261" s="848"/>
      <c r="BX261" s="848"/>
      <c r="BY261" s="848"/>
      <c r="BZ261" s="848"/>
      <c r="CA261" s="848"/>
      <c r="CB261" s="848"/>
      <c r="CC261" s="848"/>
      <c r="CD261" s="848"/>
      <c r="CE261" s="848"/>
      <c r="CF261" s="848"/>
      <c r="CG261" s="848"/>
      <c r="CH261" s="848"/>
      <c r="CI261" s="848"/>
      <c r="CJ261" s="848"/>
      <c r="CK261" s="848"/>
      <c r="CL261" s="848"/>
      <c r="CM261" s="848"/>
      <c r="CN261" s="848"/>
      <c r="CO261" s="848"/>
      <c r="CP261" s="848"/>
      <c r="CQ261" s="848"/>
      <c r="CR261" s="848"/>
      <c r="CS261" s="848"/>
      <c r="CT261" s="848"/>
      <c r="CU261" s="848"/>
      <c r="CV261" s="848"/>
      <c r="CW261" s="848"/>
      <c r="CX261" s="848"/>
      <c r="CY261" s="848"/>
      <c r="CZ261" s="848"/>
      <c r="DA261" s="848"/>
      <c r="DB261" s="848"/>
      <c r="DC261" s="848"/>
      <c r="DD261" s="848"/>
    </row>
    <row r="262" spans="1:108" ht="21.75" customHeight="1">
      <c r="A262" s="848" t="s">
        <v>705</v>
      </c>
      <c r="B262" s="848"/>
      <c r="C262" s="848"/>
      <c r="D262" s="848"/>
      <c r="E262" s="848"/>
      <c r="F262" s="856" t="s">
        <v>728</v>
      </c>
      <c r="G262" s="857"/>
      <c r="H262" s="857"/>
      <c r="I262" s="857"/>
      <c r="J262" s="857"/>
      <c r="K262" s="857"/>
      <c r="L262" s="857"/>
      <c r="M262" s="857"/>
      <c r="N262" s="857"/>
      <c r="O262" s="857"/>
      <c r="P262" s="857"/>
      <c r="Q262" s="857"/>
      <c r="R262" s="857"/>
      <c r="S262" s="857"/>
      <c r="T262" s="857"/>
      <c r="U262" s="857"/>
      <c r="V262" s="857"/>
      <c r="W262" s="857"/>
      <c r="X262" s="857"/>
      <c r="Y262" s="857"/>
      <c r="Z262" s="857"/>
      <c r="AA262" s="857"/>
      <c r="AB262" s="857"/>
      <c r="AC262" s="857"/>
      <c r="AD262" s="857"/>
      <c r="AE262" s="857"/>
      <c r="AF262" s="858"/>
      <c r="AG262" s="848" t="s">
        <v>44</v>
      </c>
      <c r="AH262" s="848"/>
      <c r="AI262" s="848"/>
      <c r="AJ262" s="848"/>
      <c r="AK262" s="848"/>
      <c r="AL262" s="848"/>
      <c r="AM262" s="848"/>
      <c r="AN262" s="848"/>
      <c r="AO262" s="848"/>
      <c r="AP262" s="848"/>
      <c r="AQ262" s="848" t="s">
        <v>45</v>
      </c>
      <c r="AR262" s="848"/>
      <c r="AS262" s="848"/>
      <c r="AT262" s="848"/>
      <c r="AU262" s="848"/>
      <c r="AV262" s="848"/>
      <c r="AW262" s="848"/>
      <c r="AX262" s="848"/>
      <c r="AY262" s="848"/>
      <c r="AZ262" s="848"/>
      <c r="BA262" s="848"/>
      <c r="BB262" s="848"/>
      <c r="BC262" s="848"/>
      <c r="BD262" s="848"/>
      <c r="BE262" s="848"/>
      <c r="BF262" s="848"/>
      <c r="BG262" s="848"/>
      <c r="BH262" s="848"/>
      <c r="BI262" s="848"/>
      <c r="BJ262" s="848"/>
      <c r="BK262" s="848"/>
      <c r="BL262" s="848"/>
      <c r="BM262" s="848"/>
      <c r="BN262" s="848"/>
      <c r="BO262" s="848"/>
      <c r="BP262" s="848"/>
      <c r="BQ262" s="848"/>
      <c r="BR262" s="848"/>
      <c r="BS262" s="848"/>
      <c r="BT262" s="848"/>
      <c r="BU262" s="848"/>
      <c r="BV262" s="848"/>
      <c r="BW262" s="848"/>
      <c r="BX262" s="848"/>
      <c r="BY262" s="848"/>
      <c r="BZ262" s="848"/>
      <c r="CA262" s="848"/>
      <c r="CB262" s="848"/>
      <c r="CC262" s="848"/>
      <c r="CD262" s="848"/>
      <c r="CE262" s="848"/>
      <c r="CF262" s="848"/>
      <c r="CG262" s="848"/>
      <c r="CH262" s="848"/>
      <c r="CI262" s="848"/>
      <c r="CJ262" s="848"/>
      <c r="CK262" s="848"/>
      <c r="CL262" s="848"/>
      <c r="CM262" s="848"/>
      <c r="CN262" s="848"/>
      <c r="CO262" s="848"/>
      <c r="CP262" s="848"/>
      <c r="CQ262" s="848"/>
      <c r="CR262" s="848"/>
      <c r="CS262" s="848"/>
      <c r="CT262" s="848"/>
      <c r="CU262" s="848"/>
      <c r="CV262" s="848"/>
      <c r="CW262" s="848"/>
      <c r="CX262" s="848"/>
      <c r="CY262" s="848"/>
      <c r="CZ262" s="848"/>
      <c r="DA262" s="848"/>
      <c r="DB262" s="848"/>
      <c r="DC262" s="848"/>
      <c r="DD262" s="848"/>
    </row>
    <row r="263" spans="1:108" ht="21.75" customHeight="1">
      <c r="A263" s="848" t="s">
        <v>721</v>
      </c>
      <c r="B263" s="848"/>
      <c r="C263" s="848"/>
      <c r="D263" s="848"/>
      <c r="E263" s="848"/>
      <c r="F263" s="856" t="s">
        <v>0</v>
      </c>
      <c r="G263" s="857"/>
      <c r="H263" s="857"/>
      <c r="I263" s="857"/>
      <c r="J263" s="857"/>
      <c r="K263" s="857"/>
      <c r="L263" s="857"/>
      <c r="M263" s="857"/>
      <c r="N263" s="857"/>
      <c r="O263" s="857"/>
      <c r="P263" s="857"/>
      <c r="Q263" s="857"/>
      <c r="R263" s="857"/>
      <c r="S263" s="857"/>
      <c r="T263" s="857"/>
      <c r="U263" s="857"/>
      <c r="V263" s="857"/>
      <c r="W263" s="857"/>
      <c r="X263" s="857"/>
      <c r="Y263" s="857"/>
      <c r="Z263" s="857"/>
      <c r="AA263" s="857"/>
      <c r="AB263" s="857"/>
      <c r="AC263" s="857"/>
      <c r="AD263" s="857"/>
      <c r="AE263" s="857"/>
      <c r="AF263" s="858"/>
      <c r="AG263" s="848" t="s">
        <v>44</v>
      </c>
      <c r="AH263" s="848"/>
      <c r="AI263" s="848"/>
      <c r="AJ263" s="848"/>
      <c r="AK263" s="848"/>
      <c r="AL263" s="848"/>
      <c r="AM263" s="848"/>
      <c r="AN263" s="848"/>
      <c r="AO263" s="848"/>
      <c r="AP263" s="848"/>
      <c r="AQ263" s="848" t="s">
        <v>45</v>
      </c>
      <c r="AR263" s="848"/>
      <c r="AS263" s="848"/>
      <c r="AT263" s="848"/>
      <c r="AU263" s="848"/>
      <c r="AV263" s="848"/>
      <c r="AW263" s="848"/>
      <c r="AX263" s="848"/>
      <c r="AY263" s="848"/>
      <c r="AZ263" s="848"/>
      <c r="BA263" s="848"/>
      <c r="BB263" s="848"/>
      <c r="BC263" s="848"/>
      <c r="BD263" s="848"/>
      <c r="BE263" s="848"/>
      <c r="BF263" s="848"/>
      <c r="BG263" s="848"/>
      <c r="BH263" s="848"/>
      <c r="BI263" s="848"/>
      <c r="BJ263" s="848"/>
      <c r="BK263" s="848"/>
      <c r="BL263" s="848"/>
      <c r="BM263" s="848"/>
      <c r="BN263" s="848"/>
      <c r="BO263" s="848"/>
      <c r="BP263" s="848"/>
      <c r="BQ263" s="848"/>
      <c r="BR263" s="848"/>
      <c r="BS263" s="848"/>
      <c r="BT263" s="848"/>
      <c r="BU263" s="848"/>
      <c r="BV263" s="848"/>
      <c r="BW263" s="848"/>
      <c r="BX263" s="848"/>
      <c r="BY263" s="848"/>
      <c r="BZ263" s="848"/>
      <c r="CA263" s="848"/>
      <c r="CB263" s="848"/>
      <c r="CC263" s="848"/>
      <c r="CD263" s="848"/>
      <c r="CE263" s="848"/>
      <c r="CF263" s="848"/>
      <c r="CG263" s="848"/>
      <c r="CH263" s="848"/>
      <c r="CI263" s="848"/>
      <c r="CJ263" s="848"/>
      <c r="CK263" s="848"/>
      <c r="CL263" s="848"/>
      <c r="CM263" s="848"/>
      <c r="CN263" s="848"/>
      <c r="CO263" s="848"/>
      <c r="CP263" s="848"/>
      <c r="CQ263" s="848"/>
      <c r="CR263" s="848"/>
      <c r="CS263" s="848"/>
      <c r="CT263" s="848"/>
      <c r="CU263" s="848"/>
      <c r="CV263" s="848"/>
      <c r="CW263" s="848"/>
      <c r="CX263" s="848"/>
      <c r="CY263" s="848"/>
      <c r="CZ263" s="848"/>
      <c r="DA263" s="848"/>
      <c r="DB263" s="848"/>
      <c r="DC263" s="848"/>
      <c r="DD263" s="848"/>
    </row>
    <row r="264" spans="1:108" ht="21.75" customHeight="1">
      <c r="A264" s="848">
        <v>4</v>
      </c>
      <c r="B264" s="848"/>
      <c r="C264" s="848"/>
      <c r="D264" s="848"/>
      <c r="E264" s="848"/>
      <c r="F264" s="853" t="s">
        <v>1</v>
      </c>
      <c r="G264" s="854"/>
      <c r="H264" s="854"/>
      <c r="I264" s="854"/>
      <c r="J264" s="854"/>
      <c r="K264" s="854"/>
      <c r="L264" s="854"/>
      <c r="M264" s="854"/>
      <c r="N264" s="854"/>
      <c r="O264" s="854"/>
      <c r="P264" s="854"/>
      <c r="Q264" s="854"/>
      <c r="R264" s="854"/>
      <c r="S264" s="854"/>
      <c r="T264" s="854"/>
      <c r="U264" s="854"/>
      <c r="V264" s="854"/>
      <c r="W264" s="854"/>
      <c r="X264" s="854"/>
      <c r="Y264" s="854"/>
      <c r="Z264" s="854"/>
      <c r="AA264" s="854"/>
      <c r="AB264" s="854"/>
      <c r="AC264" s="854"/>
      <c r="AD264" s="854"/>
      <c r="AE264" s="854"/>
      <c r="AF264" s="854"/>
      <c r="AG264" s="854"/>
      <c r="AH264" s="854"/>
      <c r="AI264" s="854"/>
      <c r="AJ264" s="854"/>
      <c r="AK264" s="854"/>
      <c r="AL264" s="854"/>
      <c r="AM264" s="854"/>
      <c r="AN264" s="854"/>
      <c r="AO264" s="854"/>
      <c r="AP264" s="854"/>
      <c r="AQ264" s="854"/>
      <c r="AR264" s="854"/>
      <c r="AS264" s="854"/>
      <c r="AT264" s="854"/>
      <c r="AU264" s="854"/>
      <c r="AV264" s="854"/>
      <c r="AW264" s="854"/>
      <c r="AX264" s="854"/>
      <c r="AY264" s="854"/>
      <c r="AZ264" s="854"/>
      <c r="BA264" s="854"/>
      <c r="BB264" s="854"/>
      <c r="BC264" s="854"/>
      <c r="BD264" s="854"/>
      <c r="BE264" s="854"/>
      <c r="BF264" s="854"/>
      <c r="BG264" s="854"/>
      <c r="BH264" s="854"/>
      <c r="BI264" s="854"/>
      <c r="BJ264" s="854"/>
      <c r="BK264" s="854"/>
      <c r="BL264" s="854"/>
      <c r="BM264" s="854"/>
      <c r="BN264" s="854"/>
      <c r="BO264" s="854"/>
      <c r="BP264" s="854"/>
      <c r="BQ264" s="854"/>
      <c r="BR264" s="854"/>
      <c r="BS264" s="854"/>
      <c r="BT264" s="854"/>
      <c r="BU264" s="854"/>
      <c r="BV264" s="854"/>
      <c r="BW264" s="854"/>
      <c r="BX264" s="854"/>
      <c r="BY264" s="854"/>
      <c r="BZ264" s="854"/>
      <c r="CA264" s="854"/>
      <c r="CB264" s="854"/>
      <c r="CC264" s="854"/>
      <c r="CD264" s="854"/>
      <c r="CE264" s="854"/>
      <c r="CF264" s="854"/>
      <c r="CG264" s="854"/>
      <c r="CH264" s="854"/>
      <c r="CI264" s="854"/>
      <c r="CJ264" s="854"/>
      <c r="CK264" s="854"/>
      <c r="CL264" s="854"/>
      <c r="CM264" s="854"/>
      <c r="CN264" s="854"/>
      <c r="CO264" s="854"/>
      <c r="CP264" s="854"/>
      <c r="CQ264" s="854"/>
      <c r="CR264" s="854"/>
      <c r="CS264" s="854"/>
      <c r="CT264" s="854"/>
      <c r="CU264" s="854"/>
      <c r="CV264" s="854"/>
      <c r="CW264" s="854"/>
      <c r="CX264" s="854"/>
      <c r="CY264" s="854"/>
      <c r="CZ264" s="854"/>
      <c r="DA264" s="854"/>
      <c r="DB264" s="854"/>
      <c r="DC264" s="854"/>
      <c r="DD264" s="855"/>
    </row>
    <row r="265" spans="1:108" ht="21.75" customHeight="1">
      <c r="A265" s="848" t="s">
        <v>706</v>
      </c>
      <c r="B265" s="848"/>
      <c r="C265" s="848"/>
      <c r="D265" s="848"/>
      <c r="E265" s="848"/>
      <c r="F265" s="849" t="s">
        <v>2</v>
      </c>
      <c r="G265" s="850"/>
      <c r="H265" s="850"/>
      <c r="I265" s="850"/>
      <c r="J265" s="850"/>
      <c r="K265" s="850"/>
      <c r="L265" s="850"/>
      <c r="M265" s="850"/>
      <c r="N265" s="850"/>
      <c r="O265" s="850"/>
      <c r="P265" s="850"/>
      <c r="Q265" s="850"/>
      <c r="R265" s="850"/>
      <c r="S265" s="850"/>
      <c r="T265" s="850"/>
      <c r="U265" s="850"/>
      <c r="V265" s="850"/>
      <c r="W265" s="850"/>
      <c r="X265" s="850"/>
      <c r="Y265" s="850"/>
      <c r="Z265" s="850"/>
      <c r="AA265" s="850"/>
      <c r="AB265" s="850"/>
      <c r="AC265" s="850"/>
      <c r="AD265" s="850"/>
      <c r="AE265" s="850"/>
      <c r="AF265" s="851"/>
      <c r="AG265" s="848" t="s">
        <v>44</v>
      </c>
      <c r="AH265" s="848"/>
      <c r="AI265" s="848"/>
      <c r="AJ265" s="848"/>
      <c r="AK265" s="848"/>
      <c r="AL265" s="848"/>
      <c r="AM265" s="848"/>
      <c r="AN265" s="848"/>
      <c r="AO265" s="848"/>
      <c r="AP265" s="848"/>
      <c r="AQ265" s="848" t="s">
        <v>45</v>
      </c>
      <c r="AR265" s="848"/>
      <c r="AS265" s="848"/>
      <c r="AT265" s="848"/>
      <c r="AU265" s="848"/>
      <c r="AV265" s="848"/>
      <c r="AW265" s="848"/>
      <c r="AX265" s="848"/>
      <c r="AY265" s="848"/>
      <c r="AZ265" s="848"/>
      <c r="BA265" s="848"/>
      <c r="BB265" s="848"/>
      <c r="BC265" s="848"/>
      <c r="BD265" s="848"/>
      <c r="BE265" s="848"/>
      <c r="BF265" s="848"/>
      <c r="BG265" s="848"/>
      <c r="BH265" s="848"/>
      <c r="BI265" s="848"/>
      <c r="BJ265" s="848"/>
      <c r="BK265" s="848"/>
      <c r="BL265" s="848"/>
      <c r="BM265" s="848"/>
      <c r="BN265" s="848"/>
      <c r="BO265" s="848"/>
      <c r="BP265" s="848"/>
      <c r="BQ265" s="848"/>
      <c r="BR265" s="848"/>
      <c r="BS265" s="848"/>
      <c r="BT265" s="848"/>
      <c r="BU265" s="848"/>
      <c r="BV265" s="848"/>
      <c r="BW265" s="848"/>
      <c r="BX265" s="848"/>
      <c r="BY265" s="848"/>
      <c r="BZ265" s="848"/>
      <c r="CA265" s="848"/>
      <c r="CB265" s="848"/>
      <c r="CC265" s="848"/>
      <c r="CD265" s="848"/>
      <c r="CE265" s="848"/>
      <c r="CF265" s="848"/>
      <c r="CG265" s="848"/>
      <c r="CH265" s="848"/>
      <c r="CI265" s="848"/>
      <c r="CJ265" s="848"/>
      <c r="CK265" s="848"/>
      <c r="CL265" s="848"/>
      <c r="CM265" s="848"/>
      <c r="CN265" s="848"/>
      <c r="CO265" s="848"/>
      <c r="CP265" s="848"/>
      <c r="CQ265" s="848"/>
      <c r="CR265" s="848"/>
      <c r="CS265" s="848"/>
      <c r="CT265" s="848"/>
      <c r="CU265" s="848"/>
      <c r="CV265" s="848"/>
      <c r="CW265" s="848"/>
      <c r="CX265" s="848"/>
      <c r="CY265" s="848"/>
      <c r="CZ265" s="848"/>
      <c r="DA265" s="848"/>
      <c r="DB265" s="848"/>
      <c r="DC265" s="848"/>
      <c r="DD265" s="848"/>
    </row>
    <row r="266" spans="1:108" ht="21.75" customHeight="1">
      <c r="A266" s="848" t="s">
        <v>707</v>
      </c>
      <c r="B266" s="848"/>
      <c r="C266" s="848"/>
      <c r="D266" s="848"/>
      <c r="E266" s="848"/>
      <c r="F266" s="849" t="s">
        <v>3</v>
      </c>
      <c r="G266" s="850"/>
      <c r="H266" s="850"/>
      <c r="I266" s="850"/>
      <c r="J266" s="850"/>
      <c r="K266" s="850"/>
      <c r="L266" s="850"/>
      <c r="M266" s="850"/>
      <c r="N266" s="850"/>
      <c r="O266" s="850"/>
      <c r="P266" s="850"/>
      <c r="Q266" s="850"/>
      <c r="R266" s="850"/>
      <c r="S266" s="850"/>
      <c r="T266" s="850"/>
      <c r="U266" s="850"/>
      <c r="V266" s="850"/>
      <c r="W266" s="850"/>
      <c r="X266" s="850"/>
      <c r="Y266" s="850"/>
      <c r="Z266" s="850"/>
      <c r="AA266" s="850"/>
      <c r="AB266" s="850"/>
      <c r="AC266" s="850"/>
      <c r="AD266" s="850"/>
      <c r="AE266" s="850"/>
      <c r="AF266" s="851"/>
      <c r="AG266" s="848" t="s">
        <v>44</v>
      </c>
      <c r="AH266" s="848"/>
      <c r="AI266" s="848"/>
      <c r="AJ266" s="848"/>
      <c r="AK266" s="848"/>
      <c r="AL266" s="848"/>
      <c r="AM266" s="848"/>
      <c r="AN266" s="848"/>
      <c r="AO266" s="848"/>
      <c r="AP266" s="848"/>
      <c r="AQ266" s="848" t="s">
        <v>45</v>
      </c>
      <c r="AR266" s="848"/>
      <c r="AS266" s="848"/>
      <c r="AT266" s="848"/>
      <c r="AU266" s="848"/>
      <c r="AV266" s="848"/>
      <c r="AW266" s="848"/>
      <c r="AX266" s="848"/>
      <c r="AY266" s="848"/>
      <c r="AZ266" s="848"/>
      <c r="BA266" s="848"/>
      <c r="BB266" s="848"/>
      <c r="BC266" s="848"/>
      <c r="BD266" s="848"/>
      <c r="BE266" s="848"/>
      <c r="BF266" s="848"/>
      <c r="BG266" s="848"/>
      <c r="BH266" s="848"/>
      <c r="BI266" s="848"/>
      <c r="BJ266" s="848"/>
      <c r="BK266" s="848"/>
      <c r="BL266" s="848"/>
      <c r="BM266" s="848"/>
      <c r="BN266" s="848"/>
      <c r="BO266" s="848"/>
      <c r="BP266" s="848"/>
      <c r="BQ266" s="848"/>
      <c r="BR266" s="848"/>
      <c r="BS266" s="848"/>
      <c r="BT266" s="848"/>
      <c r="BU266" s="848"/>
      <c r="BV266" s="848"/>
      <c r="BW266" s="848"/>
      <c r="BX266" s="848"/>
      <c r="BY266" s="848"/>
      <c r="BZ266" s="848"/>
      <c r="CA266" s="848"/>
      <c r="CB266" s="848"/>
      <c r="CC266" s="848"/>
      <c r="CD266" s="848"/>
      <c r="CE266" s="848"/>
      <c r="CF266" s="848"/>
      <c r="CG266" s="848"/>
      <c r="CH266" s="848"/>
      <c r="CI266" s="848"/>
      <c r="CJ266" s="848"/>
      <c r="CK266" s="848"/>
      <c r="CL266" s="848"/>
      <c r="CM266" s="848"/>
      <c r="CN266" s="848"/>
      <c r="CO266" s="848"/>
      <c r="CP266" s="848"/>
      <c r="CQ266" s="848"/>
      <c r="CR266" s="848"/>
      <c r="CS266" s="848"/>
      <c r="CT266" s="848"/>
      <c r="CU266" s="848"/>
      <c r="CV266" s="848"/>
      <c r="CW266" s="848"/>
      <c r="CX266" s="848"/>
      <c r="CY266" s="848"/>
      <c r="CZ266" s="848"/>
      <c r="DA266" s="848"/>
      <c r="DB266" s="848"/>
      <c r="DC266" s="848"/>
      <c r="DD266" s="848"/>
    </row>
    <row r="267" spans="1:108" ht="21.75" customHeight="1">
      <c r="A267" s="848" t="s">
        <v>708</v>
      </c>
      <c r="B267" s="848"/>
      <c r="C267" s="848"/>
      <c r="D267" s="848"/>
      <c r="E267" s="848"/>
      <c r="F267" s="849" t="s">
        <v>4</v>
      </c>
      <c r="G267" s="850"/>
      <c r="H267" s="850"/>
      <c r="I267" s="850"/>
      <c r="J267" s="850"/>
      <c r="K267" s="850"/>
      <c r="L267" s="850"/>
      <c r="M267" s="850"/>
      <c r="N267" s="850"/>
      <c r="O267" s="850"/>
      <c r="P267" s="850"/>
      <c r="Q267" s="850"/>
      <c r="R267" s="850"/>
      <c r="S267" s="850"/>
      <c r="T267" s="850"/>
      <c r="U267" s="850"/>
      <c r="V267" s="850"/>
      <c r="W267" s="850"/>
      <c r="X267" s="850"/>
      <c r="Y267" s="850"/>
      <c r="Z267" s="850"/>
      <c r="AA267" s="850"/>
      <c r="AB267" s="850"/>
      <c r="AC267" s="850"/>
      <c r="AD267" s="850"/>
      <c r="AE267" s="850"/>
      <c r="AF267" s="851"/>
      <c r="AG267" s="848" t="s">
        <v>44</v>
      </c>
      <c r="AH267" s="848"/>
      <c r="AI267" s="848"/>
      <c r="AJ267" s="848"/>
      <c r="AK267" s="848"/>
      <c r="AL267" s="848"/>
      <c r="AM267" s="848"/>
      <c r="AN267" s="848"/>
      <c r="AO267" s="848"/>
      <c r="AP267" s="848"/>
      <c r="AQ267" s="848" t="s">
        <v>45</v>
      </c>
      <c r="AR267" s="848"/>
      <c r="AS267" s="848"/>
      <c r="AT267" s="848"/>
      <c r="AU267" s="848"/>
      <c r="AV267" s="848"/>
      <c r="AW267" s="848"/>
      <c r="AX267" s="848"/>
      <c r="AY267" s="848"/>
      <c r="AZ267" s="848"/>
      <c r="BA267" s="848"/>
      <c r="BB267" s="848"/>
      <c r="BC267" s="848"/>
      <c r="BD267" s="848"/>
      <c r="BE267" s="848"/>
      <c r="BF267" s="848"/>
      <c r="BG267" s="848"/>
      <c r="BH267" s="848"/>
      <c r="BI267" s="848"/>
      <c r="BJ267" s="848"/>
      <c r="BK267" s="848"/>
      <c r="BL267" s="848"/>
      <c r="BM267" s="848"/>
      <c r="BN267" s="848"/>
      <c r="BO267" s="848"/>
      <c r="BP267" s="848"/>
      <c r="BQ267" s="848"/>
      <c r="BR267" s="848"/>
      <c r="BS267" s="848"/>
      <c r="BT267" s="848"/>
      <c r="BU267" s="848"/>
      <c r="BV267" s="848"/>
      <c r="BW267" s="848"/>
      <c r="BX267" s="848"/>
      <c r="BY267" s="848"/>
      <c r="BZ267" s="848"/>
      <c r="CA267" s="848"/>
      <c r="CB267" s="848"/>
      <c r="CC267" s="848"/>
      <c r="CD267" s="848"/>
      <c r="CE267" s="848"/>
      <c r="CF267" s="848"/>
      <c r="CG267" s="848"/>
      <c r="CH267" s="848"/>
      <c r="CI267" s="848"/>
      <c r="CJ267" s="848"/>
      <c r="CK267" s="848"/>
      <c r="CL267" s="848"/>
      <c r="CM267" s="848"/>
      <c r="CN267" s="848"/>
      <c r="CO267" s="848"/>
      <c r="CP267" s="848"/>
      <c r="CQ267" s="848"/>
      <c r="CR267" s="848"/>
      <c r="CS267" s="848"/>
      <c r="CT267" s="848"/>
      <c r="CU267" s="848"/>
      <c r="CV267" s="848"/>
      <c r="CW267" s="848"/>
      <c r="CX267" s="848"/>
      <c r="CY267" s="848"/>
      <c r="CZ267" s="848"/>
      <c r="DA267" s="848"/>
      <c r="DB267" s="848"/>
      <c r="DC267" s="848"/>
      <c r="DD267" s="848"/>
    </row>
    <row r="268" spans="1:108" ht="21.75" customHeight="1">
      <c r="A268" s="848" t="s">
        <v>709</v>
      </c>
      <c r="B268" s="848"/>
      <c r="C268" s="848"/>
      <c r="D268" s="848"/>
      <c r="E268" s="848"/>
      <c r="F268" s="849" t="s">
        <v>281</v>
      </c>
      <c r="G268" s="850"/>
      <c r="H268" s="850"/>
      <c r="I268" s="850"/>
      <c r="J268" s="850"/>
      <c r="K268" s="850"/>
      <c r="L268" s="850"/>
      <c r="M268" s="850"/>
      <c r="N268" s="850"/>
      <c r="O268" s="850"/>
      <c r="P268" s="850"/>
      <c r="Q268" s="850"/>
      <c r="R268" s="850"/>
      <c r="S268" s="850"/>
      <c r="T268" s="850"/>
      <c r="U268" s="850"/>
      <c r="V268" s="850"/>
      <c r="W268" s="850"/>
      <c r="X268" s="850"/>
      <c r="Y268" s="850"/>
      <c r="Z268" s="850"/>
      <c r="AA268" s="850"/>
      <c r="AB268" s="850"/>
      <c r="AC268" s="850"/>
      <c r="AD268" s="850"/>
      <c r="AE268" s="850"/>
      <c r="AF268" s="851"/>
      <c r="AG268" s="848" t="s">
        <v>44</v>
      </c>
      <c r="AH268" s="848"/>
      <c r="AI268" s="848"/>
      <c r="AJ268" s="848"/>
      <c r="AK268" s="848"/>
      <c r="AL268" s="848"/>
      <c r="AM268" s="848"/>
      <c r="AN268" s="848"/>
      <c r="AO268" s="848"/>
      <c r="AP268" s="848"/>
      <c r="AQ268" s="848" t="s">
        <v>45</v>
      </c>
      <c r="AR268" s="848"/>
      <c r="AS268" s="848"/>
      <c r="AT268" s="848"/>
      <c r="AU268" s="848"/>
      <c r="AV268" s="848"/>
      <c r="AW268" s="848"/>
      <c r="AX268" s="848"/>
      <c r="AY268" s="848"/>
      <c r="AZ268" s="848"/>
      <c r="BA268" s="848"/>
      <c r="BB268" s="848"/>
      <c r="BC268" s="848"/>
      <c r="BD268" s="848"/>
      <c r="BE268" s="848"/>
      <c r="BF268" s="848"/>
      <c r="BG268" s="848"/>
      <c r="BH268" s="848"/>
      <c r="BI268" s="848"/>
      <c r="BJ268" s="848"/>
      <c r="BK268" s="848"/>
      <c r="BL268" s="848"/>
      <c r="BM268" s="848"/>
      <c r="BN268" s="848"/>
      <c r="BO268" s="848"/>
      <c r="BP268" s="848"/>
      <c r="BQ268" s="848"/>
      <c r="BR268" s="848"/>
      <c r="BS268" s="848"/>
      <c r="BT268" s="848"/>
      <c r="BU268" s="848"/>
      <c r="BV268" s="848"/>
      <c r="BW268" s="848"/>
      <c r="BX268" s="848"/>
      <c r="BY268" s="848"/>
      <c r="BZ268" s="848"/>
      <c r="CA268" s="848"/>
      <c r="CB268" s="848"/>
      <c r="CC268" s="848"/>
      <c r="CD268" s="848"/>
      <c r="CE268" s="848"/>
      <c r="CF268" s="848"/>
      <c r="CG268" s="848"/>
      <c r="CH268" s="848"/>
      <c r="CI268" s="848"/>
      <c r="CJ268" s="848"/>
      <c r="CK268" s="848"/>
      <c r="CL268" s="848"/>
      <c r="CM268" s="848"/>
      <c r="CN268" s="848"/>
      <c r="CO268" s="848"/>
      <c r="CP268" s="848"/>
      <c r="CQ268" s="848"/>
      <c r="CR268" s="848"/>
      <c r="CS268" s="848"/>
      <c r="CT268" s="848"/>
      <c r="CU268" s="848"/>
      <c r="CV268" s="848"/>
      <c r="CW268" s="848"/>
      <c r="CX268" s="848"/>
      <c r="CY268" s="848"/>
      <c r="CZ268" s="848"/>
      <c r="DA268" s="848"/>
      <c r="DB268" s="848"/>
      <c r="DC268" s="848"/>
      <c r="DD268" s="848"/>
    </row>
    <row r="269" spans="1:108" ht="21.75" customHeight="1">
      <c r="A269" s="859" t="s">
        <v>729</v>
      </c>
      <c r="B269" s="860"/>
      <c r="C269" s="860"/>
      <c r="D269" s="860"/>
      <c r="E269" s="860"/>
      <c r="F269" s="860"/>
      <c r="G269" s="860"/>
      <c r="H269" s="860"/>
      <c r="I269" s="860"/>
      <c r="J269" s="860"/>
      <c r="K269" s="860"/>
      <c r="L269" s="860"/>
      <c r="M269" s="860"/>
      <c r="N269" s="860"/>
      <c r="O269" s="860"/>
      <c r="P269" s="860"/>
      <c r="Q269" s="860"/>
      <c r="R269" s="860"/>
      <c r="S269" s="860"/>
      <c r="T269" s="860"/>
      <c r="U269" s="860"/>
      <c r="V269" s="860"/>
      <c r="W269" s="860"/>
      <c r="X269" s="860"/>
      <c r="Y269" s="860"/>
      <c r="Z269" s="860"/>
      <c r="AA269" s="860"/>
      <c r="AB269" s="860"/>
      <c r="AC269" s="860"/>
      <c r="AD269" s="860"/>
      <c r="AE269" s="860"/>
      <c r="AF269" s="860"/>
      <c r="AG269" s="860"/>
      <c r="AH269" s="860"/>
      <c r="AI269" s="860"/>
      <c r="AJ269" s="860"/>
      <c r="AK269" s="860"/>
      <c r="AL269" s="860"/>
      <c r="AM269" s="860"/>
      <c r="AN269" s="860"/>
      <c r="AO269" s="860"/>
      <c r="AP269" s="860"/>
      <c r="AQ269" s="860"/>
      <c r="AR269" s="860"/>
      <c r="AS269" s="860"/>
      <c r="AT269" s="860"/>
      <c r="AU269" s="860"/>
      <c r="AV269" s="860"/>
      <c r="AW269" s="860"/>
      <c r="AX269" s="860"/>
      <c r="AY269" s="860"/>
      <c r="AZ269" s="860"/>
      <c r="BA269" s="860"/>
      <c r="BB269" s="860"/>
      <c r="BC269" s="860"/>
      <c r="BD269" s="860"/>
      <c r="BE269" s="860"/>
      <c r="BF269" s="860"/>
      <c r="BG269" s="860"/>
      <c r="BH269" s="860"/>
      <c r="BI269" s="860"/>
      <c r="BJ269" s="860"/>
      <c r="BK269" s="860"/>
      <c r="BL269" s="860"/>
      <c r="BM269" s="860"/>
      <c r="BN269" s="860"/>
      <c r="BO269" s="860"/>
      <c r="BP269" s="860"/>
      <c r="BQ269" s="860"/>
      <c r="BR269" s="860"/>
      <c r="BS269" s="860"/>
      <c r="BT269" s="860"/>
      <c r="BU269" s="860"/>
      <c r="BV269" s="860"/>
      <c r="BW269" s="860"/>
      <c r="BX269" s="860"/>
      <c r="BY269" s="860"/>
      <c r="BZ269" s="860"/>
      <c r="CA269" s="860"/>
      <c r="CB269" s="860"/>
      <c r="CC269" s="860"/>
      <c r="CD269" s="860"/>
      <c r="CE269" s="860"/>
      <c r="CF269" s="860"/>
      <c r="CG269" s="860"/>
      <c r="CH269" s="860"/>
      <c r="CI269" s="860"/>
      <c r="CJ269" s="860"/>
      <c r="CK269" s="860"/>
      <c r="CL269" s="860"/>
      <c r="CM269" s="860"/>
      <c r="CN269" s="860"/>
      <c r="CO269" s="860"/>
      <c r="CP269" s="860"/>
      <c r="CQ269" s="860"/>
      <c r="CR269" s="860"/>
      <c r="CS269" s="860"/>
      <c r="CT269" s="860"/>
      <c r="CU269" s="860"/>
      <c r="CV269" s="860"/>
      <c r="CW269" s="860"/>
      <c r="CX269" s="860"/>
      <c r="CY269" s="860"/>
      <c r="CZ269" s="860"/>
      <c r="DA269" s="860"/>
      <c r="DB269" s="860"/>
      <c r="DC269" s="860"/>
      <c r="DD269" s="861"/>
    </row>
    <row r="270" spans="1:108" ht="21.75" customHeight="1">
      <c r="A270" s="848" t="s">
        <v>158</v>
      </c>
      <c r="B270" s="848"/>
      <c r="C270" s="848"/>
      <c r="D270" s="848"/>
      <c r="E270" s="848"/>
      <c r="F270" s="853" t="s">
        <v>284</v>
      </c>
      <c r="G270" s="854"/>
      <c r="H270" s="854"/>
      <c r="I270" s="854"/>
      <c r="J270" s="854"/>
      <c r="K270" s="854"/>
      <c r="L270" s="854"/>
      <c r="M270" s="854"/>
      <c r="N270" s="854"/>
      <c r="O270" s="854"/>
      <c r="P270" s="854"/>
      <c r="Q270" s="854"/>
      <c r="R270" s="854"/>
      <c r="S270" s="854"/>
      <c r="T270" s="854"/>
      <c r="U270" s="854"/>
      <c r="V270" s="854"/>
      <c r="W270" s="854"/>
      <c r="X270" s="854"/>
      <c r="Y270" s="854"/>
      <c r="Z270" s="854"/>
      <c r="AA270" s="854"/>
      <c r="AB270" s="854"/>
      <c r="AC270" s="854"/>
      <c r="AD270" s="854"/>
      <c r="AE270" s="854"/>
      <c r="AF270" s="854"/>
      <c r="AG270" s="854"/>
      <c r="AH270" s="854"/>
      <c r="AI270" s="854"/>
      <c r="AJ270" s="854"/>
      <c r="AK270" s="854"/>
      <c r="AL270" s="854"/>
      <c r="AM270" s="854"/>
      <c r="AN270" s="854"/>
      <c r="AO270" s="854"/>
      <c r="AP270" s="854"/>
      <c r="AQ270" s="854"/>
      <c r="AR270" s="854"/>
      <c r="AS270" s="854"/>
      <c r="AT270" s="854"/>
      <c r="AU270" s="854"/>
      <c r="AV270" s="854"/>
      <c r="AW270" s="854"/>
      <c r="AX270" s="854"/>
      <c r="AY270" s="854"/>
      <c r="AZ270" s="854"/>
      <c r="BA270" s="854"/>
      <c r="BB270" s="854"/>
      <c r="BC270" s="854"/>
      <c r="BD270" s="854"/>
      <c r="BE270" s="854"/>
      <c r="BF270" s="854"/>
      <c r="BG270" s="854"/>
      <c r="BH270" s="854"/>
      <c r="BI270" s="854"/>
      <c r="BJ270" s="854"/>
      <c r="BK270" s="854"/>
      <c r="BL270" s="854"/>
      <c r="BM270" s="854"/>
      <c r="BN270" s="854"/>
      <c r="BO270" s="854"/>
      <c r="BP270" s="854"/>
      <c r="BQ270" s="854"/>
      <c r="BR270" s="854"/>
      <c r="BS270" s="854"/>
      <c r="BT270" s="854"/>
      <c r="BU270" s="854"/>
      <c r="BV270" s="854"/>
      <c r="BW270" s="854"/>
      <c r="BX270" s="854"/>
      <c r="BY270" s="854"/>
      <c r="BZ270" s="854"/>
      <c r="CA270" s="854"/>
      <c r="CB270" s="854"/>
      <c r="CC270" s="854"/>
      <c r="CD270" s="854"/>
      <c r="CE270" s="854"/>
      <c r="CF270" s="854"/>
      <c r="CG270" s="854"/>
      <c r="CH270" s="854"/>
      <c r="CI270" s="854"/>
      <c r="CJ270" s="854"/>
      <c r="CK270" s="854"/>
      <c r="CL270" s="854"/>
      <c r="CM270" s="854"/>
      <c r="CN270" s="854"/>
      <c r="CO270" s="854"/>
      <c r="CP270" s="854"/>
      <c r="CQ270" s="854"/>
      <c r="CR270" s="854"/>
      <c r="CS270" s="854"/>
      <c r="CT270" s="854"/>
      <c r="CU270" s="854"/>
      <c r="CV270" s="854"/>
      <c r="CW270" s="854"/>
      <c r="CX270" s="854"/>
      <c r="CY270" s="854"/>
      <c r="CZ270" s="854"/>
      <c r="DA270" s="854"/>
      <c r="DB270" s="854"/>
      <c r="DC270" s="854"/>
      <c r="DD270" s="855"/>
    </row>
    <row r="271" spans="1:108" ht="21.75" customHeight="1">
      <c r="A271" s="848" t="s">
        <v>93</v>
      </c>
      <c r="B271" s="848"/>
      <c r="C271" s="848"/>
      <c r="D271" s="848"/>
      <c r="E271" s="848"/>
      <c r="F271" s="872" t="s">
        <v>52</v>
      </c>
      <c r="G271" s="873"/>
      <c r="H271" s="873"/>
      <c r="I271" s="873"/>
      <c r="J271" s="873"/>
      <c r="K271" s="873"/>
      <c r="L271" s="873"/>
      <c r="M271" s="873"/>
      <c r="N271" s="873"/>
      <c r="O271" s="873"/>
      <c r="P271" s="873"/>
      <c r="Q271" s="873"/>
      <c r="R271" s="873"/>
      <c r="S271" s="873"/>
      <c r="T271" s="873"/>
      <c r="U271" s="873"/>
      <c r="V271" s="873"/>
      <c r="W271" s="873"/>
      <c r="X271" s="873"/>
      <c r="Y271" s="873"/>
      <c r="Z271" s="873"/>
      <c r="AA271" s="873"/>
      <c r="AB271" s="873"/>
      <c r="AC271" s="873"/>
      <c r="AD271" s="873"/>
      <c r="AE271" s="873"/>
      <c r="AF271" s="875"/>
      <c r="AG271" s="852">
        <v>43160</v>
      </c>
      <c r="AH271" s="848"/>
      <c r="AI271" s="848"/>
      <c r="AJ271" s="848"/>
      <c r="AK271" s="848"/>
      <c r="AL271" s="848"/>
      <c r="AM271" s="848"/>
      <c r="AN271" s="848"/>
      <c r="AO271" s="848"/>
      <c r="AP271" s="848"/>
      <c r="AQ271" s="852">
        <v>43191</v>
      </c>
      <c r="AR271" s="848"/>
      <c r="AS271" s="848"/>
      <c r="AT271" s="848"/>
      <c r="AU271" s="848"/>
      <c r="AV271" s="848"/>
      <c r="AW271" s="848"/>
      <c r="AX271" s="848"/>
      <c r="AY271" s="848"/>
      <c r="AZ271" s="848"/>
      <c r="BA271" s="848"/>
      <c r="BB271" s="848"/>
      <c r="BC271" s="848"/>
      <c r="BD271" s="848"/>
      <c r="BE271" s="848"/>
      <c r="BF271" s="848"/>
      <c r="BG271" s="848"/>
      <c r="BH271" s="848"/>
      <c r="BI271" s="848"/>
      <c r="BJ271" s="848"/>
      <c r="BK271" s="848"/>
      <c r="BL271" s="848"/>
      <c r="BM271" s="848"/>
      <c r="BN271" s="848"/>
      <c r="BO271" s="848"/>
      <c r="BP271" s="848"/>
      <c r="BQ271" s="848"/>
      <c r="BR271" s="848"/>
      <c r="BS271" s="848"/>
      <c r="BT271" s="848"/>
      <c r="BU271" s="848"/>
      <c r="BV271" s="848"/>
      <c r="BW271" s="848"/>
      <c r="BX271" s="848"/>
      <c r="BY271" s="848"/>
      <c r="BZ271" s="848"/>
      <c r="CA271" s="848"/>
      <c r="CB271" s="848"/>
      <c r="CC271" s="848"/>
      <c r="CD271" s="848"/>
      <c r="CE271" s="848"/>
      <c r="CF271" s="848"/>
      <c r="CG271" s="848"/>
      <c r="CH271" s="848"/>
      <c r="CI271" s="848"/>
      <c r="CJ271" s="848"/>
      <c r="CK271" s="848"/>
      <c r="CL271" s="848"/>
      <c r="CM271" s="848"/>
      <c r="CN271" s="848"/>
      <c r="CO271" s="848"/>
      <c r="CP271" s="848"/>
      <c r="CQ271" s="848"/>
      <c r="CR271" s="848"/>
      <c r="CS271" s="848"/>
      <c r="CT271" s="848"/>
      <c r="CU271" s="848"/>
      <c r="CV271" s="848"/>
      <c r="CW271" s="848"/>
      <c r="CX271" s="848"/>
      <c r="CY271" s="848"/>
      <c r="CZ271" s="848"/>
      <c r="DA271" s="848"/>
      <c r="DB271" s="848"/>
      <c r="DC271" s="848"/>
      <c r="DD271" s="848"/>
    </row>
    <row r="272" spans="1:108" ht="21.75" customHeight="1">
      <c r="A272" s="848" t="s">
        <v>100</v>
      </c>
      <c r="B272" s="848"/>
      <c r="C272" s="848"/>
      <c r="D272" s="848"/>
      <c r="E272" s="848"/>
      <c r="F272" s="872" t="s">
        <v>53</v>
      </c>
      <c r="G272" s="873"/>
      <c r="H272" s="873"/>
      <c r="I272" s="873"/>
      <c r="J272" s="873"/>
      <c r="K272" s="873"/>
      <c r="L272" s="873"/>
      <c r="M272" s="873"/>
      <c r="N272" s="873"/>
      <c r="O272" s="873"/>
      <c r="P272" s="873"/>
      <c r="Q272" s="873"/>
      <c r="R272" s="873"/>
      <c r="S272" s="873"/>
      <c r="T272" s="873"/>
      <c r="U272" s="873"/>
      <c r="V272" s="873"/>
      <c r="W272" s="873"/>
      <c r="X272" s="873"/>
      <c r="Y272" s="873"/>
      <c r="Z272" s="873"/>
      <c r="AA272" s="873"/>
      <c r="AB272" s="873"/>
      <c r="AC272" s="873"/>
      <c r="AD272" s="873"/>
      <c r="AE272" s="873"/>
      <c r="AF272" s="875"/>
      <c r="AG272" s="852">
        <v>43192</v>
      </c>
      <c r="AH272" s="848"/>
      <c r="AI272" s="848"/>
      <c r="AJ272" s="848"/>
      <c r="AK272" s="848"/>
      <c r="AL272" s="848"/>
      <c r="AM272" s="848"/>
      <c r="AN272" s="848"/>
      <c r="AO272" s="848"/>
      <c r="AP272" s="848"/>
      <c r="AQ272" s="852">
        <v>43250</v>
      </c>
      <c r="AR272" s="848"/>
      <c r="AS272" s="848"/>
      <c r="AT272" s="848"/>
      <c r="AU272" s="848"/>
      <c r="AV272" s="848"/>
      <c r="AW272" s="848"/>
      <c r="AX272" s="848"/>
      <c r="AY272" s="848"/>
      <c r="AZ272" s="848"/>
      <c r="BA272" s="848"/>
      <c r="BB272" s="848"/>
      <c r="BC272" s="848"/>
      <c r="BD272" s="848"/>
      <c r="BE272" s="848"/>
      <c r="BF272" s="848"/>
      <c r="BG272" s="848"/>
      <c r="BH272" s="848"/>
      <c r="BI272" s="848"/>
      <c r="BJ272" s="848"/>
      <c r="BK272" s="848"/>
      <c r="BL272" s="848"/>
      <c r="BM272" s="848"/>
      <c r="BN272" s="848"/>
      <c r="BO272" s="848"/>
      <c r="BP272" s="848"/>
      <c r="BQ272" s="848"/>
      <c r="BR272" s="848"/>
      <c r="BS272" s="848"/>
      <c r="BT272" s="848"/>
      <c r="BU272" s="848"/>
      <c r="BV272" s="848"/>
      <c r="BW272" s="848"/>
      <c r="BX272" s="848"/>
      <c r="BY272" s="848"/>
      <c r="BZ272" s="848"/>
      <c r="CA272" s="848"/>
      <c r="CB272" s="848"/>
      <c r="CC272" s="848"/>
      <c r="CD272" s="848"/>
      <c r="CE272" s="848"/>
      <c r="CF272" s="848"/>
      <c r="CG272" s="848"/>
      <c r="CH272" s="848"/>
      <c r="CI272" s="848"/>
      <c r="CJ272" s="848"/>
      <c r="CK272" s="848"/>
      <c r="CL272" s="848"/>
      <c r="CM272" s="848"/>
      <c r="CN272" s="848"/>
      <c r="CO272" s="848"/>
      <c r="CP272" s="848"/>
      <c r="CQ272" s="848"/>
      <c r="CR272" s="848"/>
      <c r="CS272" s="848"/>
      <c r="CT272" s="848"/>
      <c r="CU272" s="848"/>
      <c r="CV272" s="848"/>
      <c r="CW272" s="848"/>
      <c r="CX272" s="848"/>
      <c r="CY272" s="848"/>
      <c r="CZ272" s="848"/>
      <c r="DA272" s="848"/>
      <c r="DB272" s="848"/>
      <c r="DC272" s="848"/>
      <c r="DD272" s="848"/>
    </row>
    <row r="273" spans="1:108" ht="21.75" customHeight="1">
      <c r="A273" s="848" t="s">
        <v>104</v>
      </c>
      <c r="B273" s="848"/>
      <c r="C273" s="848"/>
      <c r="D273" s="848"/>
      <c r="E273" s="848"/>
      <c r="F273" s="849" t="s">
        <v>718</v>
      </c>
      <c r="G273" s="850"/>
      <c r="H273" s="850"/>
      <c r="I273" s="850"/>
      <c r="J273" s="850"/>
      <c r="K273" s="850"/>
      <c r="L273" s="850"/>
      <c r="M273" s="850"/>
      <c r="N273" s="850"/>
      <c r="O273" s="850"/>
      <c r="P273" s="850"/>
      <c r="Q273" s="850"/>
      <c r="R273" s="850"/>
      <c r="S273" s="850"/>
      <c r="T273" s="850"/>
      <c r="U273" s="850"/>
      <c r="V273" s="850"/>
      <c r="W273" s="850"/>
      <c r="X273" s="850"/>
      <c r="Y273" s="850"/>
      <c r="Z273" s="850"/>
      <c r="AA273" s="850"/>
      <c r="AB273" s="850"/>
      <c r="AC273" s="850"/>
      <c r="AD273" s="850"/>
      <c r="AE273" s="850"/>
      <c r="AF273" s="851"/>
      <c r="AG273" s="852">
        <v>43252</v>
      </c>
      <c r="AH273" s="848"/>
      <c r="AI273" s="848"/>
      <c r="AJ273" s="848"/>
      <c r="AK273" s="848"/>
      <c r="AL273" s="848"/>
      <c r="AM273" s="848"/>
      <c r="AN273" s="848"/>
      <c r="AO273" s="848"/>
      <c r="AP273" s="848"/>
      <c r="AQ273" s="852">
        <v>43282</v>
      </c>
      <c r="AR273" s="848"/>
      <c r="AS273" s="848"/>
      <c r="AT273" s="848"/>
      <c r="AU273" s="848"/>
      <c r="AV273" s="848"/>
      <c r="AW273" s="848"/>
      <c r="AX273" s="848"/>
      <c r="AY273" s="848"/>
      <c r="AZ273" s="848"/>
      <c r="BA273" s="848"/>
      <c r="BB273" s="848"/>
      <c r="BC273" s="848"/>
      <c r="BD273" s="848"/>
      <c r="BE273" s="848"/>
      <c r="BF273" s="848"/>
      <c r="BG273" s="848"/>
      <c r="BH273" s="848"/>
      <c r="BI273" s="848"/>
      <c r="BJ273" s="848"/>
      <c r="BK273" s="848"/>
      <c r="BL273" s="848"/>
      <c r="BM273" s="848"/>
      <c r="BN273" s="848"/>
      <c r="BO273" s="848"/>
      <c r="BP273" s="848"/>
      <c r="BQ273" s="848"/>
      <c r="BR273" s="848"/>
      <c r="BS273" s="848"/>
      <c r="BT273" s="848"/>
      <c r="BU273" s="848"/>
      <c r="BV273" s="848"/>
      <c r="BW273" s="848"/>
      <c r="BX273" s="848"/>
      <c r="BY273" s="848"/>
      <c r="BZ273" s="848"/>
      <c r="CA273" s="848"/>
      <c r="CB273" s="848"/>
      <c r="CC273" s="848"/>
      <c r="CD273" s="848"/>
      <c r="CE273" s="848"/>
      <c r="CF273" s="848"/>
      <c r="CG273" s="848"/>
      <c r="CH273" s="848"/>
      <c r="CI273" s="848"/>
      <c r="CJ273" s="848"/>
      <c r="CK273" s="848"/>
      <c r="CL273" s="848"/>
      <c r="CM273" s="848"/>
      <c r="CN273" s="848"/>
      <c r="CO273" s="848"/>
      <c r="CP273" s="848"/>
      <c r="CQ273" s="848"/>
      <c r="CR273" s="848"/>
      <c r="CS273" s="848"/>
      <c r="CT273" s="848"/>
      <c r="CU273" s="848"/>
      <c r="CV273" s="848"/>
      <c r="CW273" s="848"/>
      <c r="CX273" s="848"/>
      <c r="CY273" s="848"/>
      <c r="CZ273" s="848"/>
      <c r="DA273" s="848"/>
      <c r="DB273" s="848"/>
      <c r="DC273" s="848"/>
      <c r="DD273" s="848"/>
    </row>
    <row r="274" spans="1:108" ht="21.75" customHeight="1">
      <c r="A274" s="848" t="s">
        <v>105</v>
      </c>
      <c r="B274" s="848"/>
      <c r="C274" s="848"/>
      <c r="D274" s="848"/>
      <c r="E274" s="848"/>
      <c r="F274" s="849" t="s">
        <v>719</v>
      </c>
      <c r="G274" s="850"/>
      <c r="H274" s="850"/>
      <c r="I274" s="850"/>
      <c r="J274" s="850"/>
      <c r="K274" s="850"/>
      <c r="L274" s="850"/>
      <c r="M274" s="850"/>
      <c r="N274" s="850"/>
      <c r="O274" s="850"/>
      <c r="P274" s="850"/>
      <c r="Q274" s="850"/>
      <c r="R274" s="850"/>
      <c r="S274" s="850"/>
      <c r="T274" s="850"/>
      <c r="U274" s="850"/>
      <c r="V274" s="850"/>
      <c r="W274" s="850"/>
      <c r="X274" s="850"/>
      <c r="Y274" s="850"/>
      <c r="Z274" s="850"/>
      <c r="AA274" s="850"/>
      <c r="AB274" s="850"/>
      <c r="AC274" s="850"/>
      <c r="AD274" s="850"/>
      <c r="AE274" s="850"/>
      <c r="AF274" s="851"/>
      <c r="AG274" s="852">
        <v>43405</v>
      </c>
      <c r="AH274" s="848"/>
      <c r="AI274" s="848"/>
      <c r="AJ274" s="848"/>
      <c r="AK274" s="848"/>
      <c r="AL274" s="848"/>
      <c r="AM274" s="848"/>
      <c r="AN274" s="848"/>
      <c r="AO274" s="848"/>
      <c r="AP274" s="848"/>
      <c r="AQ274" s="852">
        <v>43465</v>
      </c>
      <c r="AR274" s="848"/>
      <c r="AS274" s="848"/>
      <c r="AT274" s="848"/>
      <c r="AU274" s="848"/>
      <c r="AV274" s="848"/>
      <c r="AW274" s="848"/>
      <c r="AX274" s="848"/>
      <c r="AY274" s="848"/>
      <c r="AZ274" s="848"/>
      <c r="BA274" s="848"/>
      <c r="BB274" s="848"/>
      <c r="BC274" s="848"/>
      <c r="BD274" s="848"/>
      <c r="BE274" s="848"/>
      <c r="BF274" s="848"/>
      <c r="BG274" s="848"/>
      <c r="BH274" s="848"/>
      <c r="BI274" s="848"/>
      <c r="BJ274" s="848"/>
      <c r="BK274" s="848"/>
      <c r="BL274" s="848"/>
      <c r="BM274" s="848"/>
      <c r="BN274" s="848"/>
      <c r="BO274" s="848"/>
      <c r="BP274" s="848"/>
      <c r="BQ274" s="848"/>
      <c r="BR274" s="848"/>
      <c r="BS274" s="848"/>
      <c r="BT274" s="848"/>
      <c r="BU274" s="848"/>
      <c r="BV274" s="848"/>
      <c r="BW274" s="848"/>
      <c r="BX274" s="848"/>
      <c r="BY274" s="848"/>
      <c r="BZ274" s="848"/>
      <c r="CA274" s="848"/>
      <c r="CB274" s="848"/>
      <c r="CC274" s="848"/>
      <c r="CD274" s="848"/>
      <c r="CE274" s="848"/>
      <c r="CF274" s="848"/>
      <c r="CG274" s="848"/>
      <c r="CH274" s="848"/>
      <c r="CI274" s="848"/>
      <c r="CJ274" s="848"/>
      <c r="CK274" s="848"/>
      <c r="CL274" s="848"/>
      <c r="CM274" s="848"/>
      <c r="CN274" s="848"/>
      <c r="CO274" s="848"/>
      <c r="CP274" s="848"/>
      <c r="CQ274" s="848"/>
      <c r="CR274" s="848"/>
      <c r="CS274" s="848"/>
      <c r="CT274" s="848"/>
      <c r="CU274" s="848"/>
      <c r="CV274" s="848"/>
      <c r="CW274" s="848"/>
      <c r="CX274" s="848"/>
      <c r="CY274" s="848"/>
      <c r="CZ274" s="848"/>
      <c r="DA274" s="848"/>
      <c r="DB274" s="848"/>
      <c r="DC274" s="848"/>
      <c r="DD274" s="848"/>
    </row>
    <row r="275" spans="1:108" ht="21.75" customHeight="1">
      <c r="A275" s="848" t="s">
        <v>106</v>
      </c>
      <c r="B275" s="848"/>
      <c r="C275" s="848"/>
      <c r="D275" s="848"/>
      <c r="E275" s="848"/>
      <c r="F275" s="856" t="s">
        <v>722</v>
      </c>
      <c r="G275" s="857"/>
      <c r="H275" s="857"/>
      <c r="I275" s="857"/>
      <c r="J275" s="857"/>
      <c r="K275" s="857"/>
      <c r="L275" s="857"/>
      <c r="M275" s="857"/>
      <c r="N275" s="857"/>
      <c r="O275" s="857"/>
      <c r="P275" s="857"/>
      <c r="Q275" s="857"/>
      <c r="R275" s="857"/>
      <c r="S275" s="857"/>
      <c r="T275" s="857"/>
      <c r="U275" s="857"/>
      <c r="V275" s="857"/>
      <c r="W275" s="857"/>
      <c r="X275" s="857"/>
      <c r="Y275" s="857"/>
      <c r="Z275" s="857"/>
      <c r="AA275" s="857"/>
      <c r="AB275" s="857"/>
      <c r="AC275" s="857"/>
      <c r="AD275" s="857"/>
      <c r="AE275" s="857"/>
      <c r="AF275" s="858"/>
      <c r="AG275" s="852">
        <v>43475</v>
      </c>
      <c r="AH275" s="848"/>
      <c r="AI275" s="848"/>
      <c r="AJ275" s="848"/>
      <c r="AK275" s="848"/>
      <c r="AL275" s="848"/>
      <c r="AM275" s="848"/>
      <c r="AN275" s="848"/>
      <c r="AO275" s="848"/>
      <c r="AP275" s="848"/>
      <c r="AQ275" s="852">
        <v>43485</v>
      </c>
      <c r="AR275" s="848"/>
      <c r="AS275" s="848"/>
      <c r="AT275" s="848"/>
      <c r="AU275" s="848"/>
      <c r="AV275" s="848"/>
      <c r="AW275" s="848"/>
      <c r="AX275" s="848"/>
      <c r="AY275" s="848"/>
      <c r="AZ275" s="848"/>
      <c r="BA275" s="848"/>
      <c r="BB275" s="848"/>
      <c r="BC275" s="848"/>
      <c r="BD275" s="848"/>
      <c r="BE275" s="848"/>
      <c r="BF275" s="848"/>
      <c r="BG275" s="848"/>
      <c r="BH275" s="848"/>
      <c r="BI275" s="848"/>
      <c r="BJ275" s="848"/>
      <c r="BK275" s="848"/>
      <c r="BL275" s="848"/>
      <c r="BM275" s="848"/>
      <c r="BN275" s="848"/>
      <c r="BO275" s="848"/>
      <c r="BP275" s="848"/>
      <c r="BQ275" s="848"/>
      <c r="BR275" s="848"/>
      <c r="BS275" s="848"/>
      <c r="BT275" s="848"/>
      <c r="BU275" s="848"/>
      <c r="BV275" s="848"/>
      <c r="BW275" s="848"/>
      <c r="BX275" s="848"/>
      <c r="BY275" s="848"/>
      <c r="BZ275" s="848"/>
      <c r="CA275" s="848"/>
      <c r="CB275" s="848"/>
      <c r="CC275" s="848"/>
      <c r="CD275" s="848"/>
      <c r="CE275" s="848"/>
      <c r="CF275" s="848"/>
      <c r="CG275" s="848"/>
      <c r="CH275" s="848"/>
      <c r="CI275" s="848"/>
      <c r="CJ275" s="848"/>
      <c r="CK275" s="848"/>
      <c r="CL275" s="848"/>
      <c r="CM275" s="848"/>
      <c r="CN275" s="848"/>
      <c r="CO275" s="848"/>
      <c r="CP275" s="848"/>
      <c r="CQ275" s="848"/>
      <c r="CR275" s="848"/>
      <c r="CS275" s="848"/>
      <c r="CT275" s="848"/>
      <c r="CU275" s="848"/>
      <c r="CV275" s="848"/>
      <c r="CW275" s="848"/>
      <c r="CX275" s="848"/>
      <c r="CY275" s="848"/>
      <c r="CZ275" s="848"/>
      <c r="DA275" s="848"/>
      <c r="DB275" s="848"/>
      <c r="DC275" s="848"/>
      <c r="DD275" s="848"/>
    </row>
    <row r="276" spans="1:108" ht="21.75" customHeight="1">
      <c r="A276" s="848">
        <v>2</v>
      </c>
      <c r="B276" s="848"/>
      <c r="C276" s="848"/>
      <c r="D276" s="848"/>
      <c r="E276" s="848"/>
      <c r="F276" s="853" t="s">
        <v>723</v>
      </c>
      <c r="G276" s="854"/>
      <c r="H276" s="854"/>
      <c r="I276" s="854"/>
      <c r="J276" s="854"/>
      <c r="K276" s="854"/>
      <c r="L276" s="854"/>
      <c r="M276" s="854"/>
      <c r="N276" s="854"/>
      <c r="O276" s="854"/>
      <c r="P276" s="854"/>
      <c r="Q276" s="854"/>
      <c r="R276" s="854"/>
      <c r="S276" s="854"/>
      <c r="T276" s="854"/>
      <c r="U276" s="854"/>
      <c r="V276" s="854"/>
      <c r="W276" s="854"/>
      <c r="X276" s="854"/>
      <c r="Y276" s="854"/>
      <c r="Z276" s="854"/>
      <c r="AA276" s="854"/>
      <c r="AB276" s="854"/>
      <c r="AC276" s="854"/>
      <c r="AD276" s="854"/>
      <c r="AE276" s="854"/>
      <c r="AF276" s="854"/>
      <c r="AG276" s="854"/>
      <c r="AH276" s="854"/>
      <c r="AI276" s="854"/>
      <c r="AJ276" s="854"/>
      <c r="AK276" s="854"/>
      <c r="AL276" s="854"/>
      <c r="AM276" s="854"/>
      <c r="AN276" s="854"/>
      <c r="AO276" s="854"/>
      <c r="AP276" s="854"/>
      <c r="AQ276" s="854"/>
      <c r="AR276" s="854"/>
      <c r="AS276" s="854"/>
      <c r="AT276" s="854"/>
      <c r="AU276" s="854"/>
      <c r="AV276" s="854"/>
      <c r="AW276" s="854"/>
      <c r="AX276" s="854"/>
      <c r="AY276" s="854"/>
      <c r="AZ276" s="854"/>
      <c r="BA276" s="854"/>
      <c r="BB276" s="854"/>
      <c r="BC276" s="854"/>
      <c r="BD276" s="854"/>
      <c r="BE276" s="854"/>
      <c r="BF276" s="854"/>
      <c r="BG276" s="854"/>
      <c r="BH276" s="854"/>
      <c r="BI276" s="854"/>
      <c r="BJ276" s="854"/>
      <c r="BK276" s="854"/>
      <c r="BL276" s="854"/>
      <c r="BM276" s="854"/>
      <c r="BN276" s="854"/>
      <c r="BO276" s="854"/>
      <c r="BP276" s="854"/>
      <c r="BQ276" s="854"/>
      <c r="BR276" s="854"/>
      <c r="BS276" s="854"/>
      <c r="BT276" s="854"/>
      <c r="BU276" s="854"/>
      <c r="BV276" s="854"/>
      <c r="BW276" s="854"/>
      <c r="BX276" s="854"/>
      <c r="BY276" s="854"/>
      <c r="BZ276" s="854"/>
      <c r="CA276" s="854"/>
      <c r="CB276" s="854"/>
      <c r="CC276" s="854"/>
      <c r="CD276" s="854"/>
      <c r="CE276" s="854"/>
      <c r="CF276" s="854"/>
      <c r="CG276" s="854"/>
      <c r="CH276" s="854"/>
      <c r="CI276" s="854"/>
      <c r="CJ276" s="854"/>
      <c r="CK276" s="854"/>
      <c r="CL276" s="854"/>
      <c r="CM276" s="854"/>
      <c r="CN276" s="854"/>
      <c r="CO276" s="854"/>
      <c r="CP276" s="854"/>
      <c r="CQ276" s="854"/>
      <c r="CR276" s="854"/>
      <c r="CS276" s="854"/>
      <c r="CT276" s="854"/>
      <c r="CU276" s="854"/>
      <c r="CV276" s="854"/>
      <c r="CW276" s="854"/>
      <c r="CX276" s="854"/>
      <c r="CY276" s="854"/>
      <c r="CZ276" s="854"/>
      <c r="DA276" s="854"/>
      <c r="DB276" s="854"/>
      <c r="DC276" s="854"/>
      <c r="DD276" s="855"/>
    </row>
    <row r="277" spans="1:108" ht="21.75" customHeight="1">
      <c r="A277" s="848" t="s">
        <v>108</v>
      </c>
      <c r="B277" s="848"/>
      <c r="C277" s="848"/>
      <c r="D277" s="848"/>
      <c r="E277" s="848"/>
      <c r="F277" s="856" t="s">
        <v>283</v>
      </c>
      <c r="G277" s="857"/>
      <c r="H277" s="857"/>
      <c r="I277" s="857"/>
      <c r="J277" s="857"/>
      <c r="K277" s="857"/>
      <c r="L277" s="857"/>
      <c r="M277" s="857"/>
      <c r="N277" s="857"/>
      <c r="O277" s="857"/>
      <c r="P277" s="857"/>
      <c r="Q277" s="857"/>
      <c r="R277" s="857"/>
      <c r="S277" s="857"/>
      <c r="T277" s="857"/>
      <c r="U277" s="857"/>
      <c r="V277" s="857"/>
      <c r="W277" s="857"/>
      <c r="X277" s="857"/>
      <c r="Y277" s="857"/>
      <c r="Z277" s="857"/>
      <c r="AA277" s="857"/>
      <c r="AB277" s="857"/>
      <c r="AC277" s="857"/>
      <c r="AD277" s="857"/>
      <c r="AE277" s="857"/>
      <c r="AF277" s="858"/>
      <c r="AG277" s="852">
        <v>43485</v>
      </c>
      <c r="AH277" s="848"/>
      <c r="AI277" s="848"/>
      <c r="AJ277" s="848"/>
      <c r="AK277" s="848"/>
      <c r="AL277" s="848"/>
      <c r="AM277" s="848"/>
      <c r="AN277" s="848"/>
      <c r="AO277" s="848"/>
      <c r="AP277" s="848"/>
      <c r="AQ277" s="852">
        <v>43516</v>
      </c>
      <c r="AR277" s="848"/>
      <c r="AS277" s="848"/>
      <c r="AT277" s="848"/>
      <c r="AU277" s="848"/>
      <c r="AV277" s="848"/>
      <c r="AW277" s="848"/>
      <c r="AX277" s="848"/>
      <c r="AY277" s="848"/>
      <c r="AZ277" s="848"/>
      <c r="BA277" s="848"/>
      <c r="BB277" s="848"/>
      <c r="BC277" s="848"/>
      <c r="BD277" s="848"/>
      <c r="BE277" s="848"/>
      <c r="BF277" s="848"/>
      <c r="BG277" s="848"/>
      <c r="BH277" s="848"/>
      <c r="BI277" s="848"/>
      <c r="BJ277" s="848"/>
      <c r="BK277" s="848"/>
      <c r="BL277" s="848"/>
      <c r="BM277" s="848"/>
      <c r="BN277" s="848"/>
      <c r="BO277" s="848"/>
      <c r="BP277" s="848"/>
      <c r="BQ277" s="848"/>
      <c r="BR277" s="848"/>
      <c r="BS277" s="848"/>
      <c r="BT277" s="848"/>
      <c r="BU277" s="848"/>
      <c r="BV277" s="848"/>
      <c r="BW277" s="848"/>
      <c r="BX277" s="848"/>
      <c r="BY277" s="848"/>
      <c r="BZ277" s="848"/>
      <c r="CA277" s="848"/>
      <c r="CB277" s="848"/>
      <c r="CC277" s="848"/>
      <c r="CD277" s="848"/>
      <c r="CE277" s="848"/>
      <c r="CF277" s="848"/>
      <c r="CG277" s="848"/>
      <c r="CH277" s="848"/>
      <c r="CI277" s="848"/>
      <c r="CJ277" s="848"/>
      <c r="CK277" s="848"/>
      <c r="CL277" s="848"/>
      <c r="CM277" s="848"/>
      <c r="CN277" s="848"/>
      <c r="CO277" s="848"/>
      <c r="CP277" s="848"/>
      <c r="CQ277" s="848"/>
      <c r="CR277" s="848"/>
      <c r="CS277" s="848"/>
      <c r="CT277" s="848"/>
      <c r="CU277" s="848"/>
      <c r="CV277" s="848"/>
      <c r="CW277" s="848"/>
      <c r="CX277" s="848"/>
      <c r="CY277" s="848"/>
      <c r="CZ277" s="848"/>
      <c r="DA277" s="848"/>
      <c r="DB277" s="848"/>
      <c r="DC277" s="848"/>
      <c r="DD277" s="848"/>
    </row>
    <row r="278" spans="1:108" ht="36.75" customHeight="1">
      <c r="A278" s="848">
        <v>3</v>
      </c>
      <c r="B278" s="848"/>
      <c r="C278" s="848"/>
      <c r="D278" s="848"/>
      <c r="E278" s="848"/>
      <c r="F278" s="853" t="s">
        <v>726</v>
      </c>
      <c r="G278" s="854"/>
      <c r="H278" s="854"/>
      <c r="I278" s="854"/>
      <c r="J278" s="854"/>
      <c r="K278" s="854"/>
      <c r="L278" s="854"/>
      <c r="M278" s="854"/>
      <c r="N278" s="854"/>
      <c r="O278" s="854"/>
      <c r="P278" s="854"/>
      <c r="Q278" s="854"/>
      <c r="R278" s="854"/>
      <c r="S278" s="854"/>
      <c r="T278" s="854"/>
      <c r="U278" s="854"/>
      <c r="V278" s="854"/>
      <c r="W278" s="854"/>
      <c r="X278" s="854"/>
      <c r="Y278" s="854"/>
      <c r="Z278" s="854"/>
      <c r="AA278" s="854"/>
      <c r="AB278" s="854"/>
      <c r="AC278" s="854"/>
      <c r="AD278" s="854"/>
      <c r="AE278" s="854"/>
      <c r="AF278" s="854"/>
      <c r="AG278" s="854"/>
      <c r="AH278" s="854"/>
      <c r="AI278" s="854"/>
      <c r="AJ278" s="854"/>
      <c r="AK278" s="854"/>
      <c r="AL278" s="854"/>
      <c r="AM278" s="854"/>
      <c r="AN278" s="854"/>
      <c r="AO278" s="854"/>
      <c r="AP278" s="854"/>
      <c r="AQ278" s="854"/>
      <c r="AR278" s="854"/>
      <c r="AS278" s="854"/>
      <c r="AT278" s="854"/>
      <c r="AU278" s="854"/>
      <c r="AV278" s="854"/>
      <c r="AW278" s="854"/>
      <c r="AX278" s="854"/>
      <c r="AY278" s="854"/>
      <c r="AZ278" s="854"/>
      <c r="BA278" s="854"/>
      <c r="BB278" s="854"/>
      <c r="BC278" s="854"/>
      <c r="BD278" s="854"/>
      <c r="BE278" s="854"/>
      <c r="BF278" s="854"/>
      <c r="BG278" s="854"/>
      <c r="BH278" s="854"/>
      <c r="BI278" s="854"/>
      <c r="BJ278" s="854"/>
      <c r="BK278" s="854"/>
      <c r="BL278" s="854"/>
      <c r="BM278" s="854"/>
      <c r="BN278" s="854"/>
      <c r="BO278" s="854"/>
      <c r="BP278" s="854"/>
      <c r="BQ278" s="854"/>
      <c r="BR278" s="854"/>
      <c r="BS278" s="854"/>
      <c r="BT278" s="854"/>
      <c r="BU278" s="854"/>
      <c r="BV278" s="854"/>
      <c r="BW278" s="854"/>
      <c r="BX278" s="854"/>
      <c r="BY278" s="854"/>
      <c r="BZ278" s="854"/>
      <c r="CA278" s="854"/>
      <c r="CB278" s="854"/>
      <c r="CC278" s="854"/>
      <c r="CD278" s="854"/>
      <c r="CE278" s="854"/>
      <c r="CF278" s="854"/>
      <c r="CG278" s="854"/>
      <c r="CH278" s="854"/>
      <c r="CI278" s="854"/>
      <c r="CJ278" s="854"/>
      <c r="CK278" s="854"/>
      <c r="CL278" s="854"/>
      <c r="CM278" s="854"/>
      <c r="CN278" s="854"/>
      <c r="CO278" s="854"/>
      <c r="CP278" s="854"/>
      <c r="CQ278" s="854"/>
      <c r="CR278" s="854"/>
      <c r="CS278" s="854"/>
      <c r="CT278" s="854"/>
      <c r="CU278" s="854"/>
      <c r="CV278" s="854"/>
      <c r="CW278" s="854"/>
      <c r="CX278" s="854"/>
      <c r="CY278" s="854"/>
      <c r="CZ278" s="854"/>
      <c r="DA278" s="854"/>
      <c r="DB278" s="854"/>
      <c r="DC278" s="854"/>
      <c r="DD278" s="855"/>
    </row>
    <row r="279" spans="1:108" ht="21.75" customHeight="1">
      <c r="A279" s="848" t="s">
        <v>702</v>
      </c>
      <c r="B279" s="848"/>
      <c r="C279" s="848"/>
      <c r="D279" s="848"/>
      <c r="E279" s="848"/>
      <c r="F279" s="849" t="s">
        <v>41</v>
      </c>
      <c r="G279" s="850"/>
      <c r="H279" s="850"/>
      <c r="I279" s="850"/>
      <c r="J279" s="850"/>
      <c r="K279" s="850"/>
      <c r="L279" s="850"/>
      <c r="M279" s="850"/>
      <c r="N279" s="850"/>
      <c r="O279" s="850"/>
      <c r="P279" s="850"/>
      <c r="Q279" s="850"/>
      <c r="R279" s="850"/>
      <c r="S279" s="850"/>
      <c r="T279" s="850"/>
      <c r="U279" s="850"/>
      <c r="V279" s="850"/>
      <c r="W279" s="850"/>
      <c r="X279" s="850"/>
      <c r="Y279" s="850"/>
      <c r="Z279" s="850"/>
      <c r="AA279" s="850"/>
      <c r="AB279" s="850"/>
      <c r="AC279" s="850"/>
      <c r="AD279" s="850"/>
      <c r="AE279" s="850"/>
      <c r="AF279" s="851"/>
      <c r="AG279" s="852">
        <v>43556</v>
      </c>
      <c r="AH279" s="848"/>
      <c r="AI279" s="848"/>
      <c r="AJ279" s="848"/>
      <c r="AK279" s="848"/>
      <c r="AL279" s="848"/>
      <c r="AM279" s="848"/>
      <c r="AN279" s="848"/>
      <c r="AO279" s="848"/>
      <c r="AP279" s="848"/>
      <c r="AQ279" s="852">
        <v>43570</v>
      </c>
      <c r="AR279" s="848"/>
      <c r="AS279" s="848"/>
      <c r="AT279" s="848"/>
      <c r="AU279" s="848"/>
      <c r="AV279" s="848"/>
      <c r="AW279" s="848"/>
      <c r="AX279" s="848"/>
      <c r="AY279" s="848"/>
      <c r="AZ279" s="848"/>
      <c r="BA279" s="848"/>
      <c r="BB279" s="848"/>
      <c r="BC279" s="848"/>
      <c r="BD279" s="848"/>
      <c r="BE279" s="848"/>
      <c r="BF279" s="848"/>
      <c r="BG279" s="848"/>
      <c r="BH279" s="848"/>
      <c r="BI279" s="848"/>
      <c r="BJ279" s="848"/>
      <c r="BK279" s="848"/>
      <c r="BL279" s="848"/>
      <c r="BM279" s="848"/>
      <c r="BN279" s="848"/>
      <c r="BO279" s="848"/>
      <c r="BP279" s="848"/>
      <c r="BQ279" s="848"/>
      <c r="BR279" s="848"/>
      <c r="BS279" s="848"/>
      <c r="BT279" s="848"/>
      <c r="BU279" s="848"/>
      <c r="BV279" s="848"/>
      <c r="BW279" s="848"/>
      <c r="BX279" s="848"/>
      <c r="BY279" s="848"/>
      <c r="BZ279" s="848"/>
      <c r="CA279" s="848"/>
      <c r="CB279" s="848"/>
      <c r="CC279" s="848"/>
      <c r="CD279" s="848"/>
      <c r="CE279" s="848"/>
      <c r="CF279" s="848"/>
      <c r="CG279" s="848"/>
      <c r="CH279" s="848"/>
      <c r="CI279" s="848"/>
      <c r="CJ279" s="848"/>
      <c r="CK279" s="848"/>
      <c r="CL279" s="848"/>
      <c r="CM279" s="848"/>
      <c r="CN279" s="848"/>
      <c r="CO279" s="848"/>
      <c r="CP279" s="848"/>
      <c r="CQ279" s="848"/>
      <c r="CR279" s="848"/>
      <c r="CS279" s="848"/>
      <c r="CT279" s="848"/>
      <c r="CU279" s="848"/>
      <c r="CV279" s="848"/>
      <c r="CW279" s="848"/>
      <c r="CX279" s="848"/>
      <c r="CY279" s="848"/>
      <c r="CZ279" s="848"/>
      <c r="DA279" s="848"/>
      <c r="DB279" s="848"/>
      <c r="DC279" s="848"/>
      <c r="DD279" s="848"/>
    </row>
    <row r="280" spans="1:108" ht="21.75" customHeight="1">
      <c r="A280" s="848" t="s">
        <v>703</v>
      </c>
      <c r="B280" s="848"/>
      <c r="C280" s="848"/>
      <c r="D280" s="848"/>
      <c r="E280" s="848"/>
      <c r="F280" s="856" t="s">
        <v>266</v>
      </c>
      <c r="G280" s="857"/>
      <c r="H280" s="857"/>
      <c r="I280" s="857"/>
      <c r="J280" s="857"/>
      <c r="K280" s="857"/>
      <c r="L280" s="857"/>
      <c r="M280" s="857"/>
      <c r="N280" s="857"/>
      <c r="O280" s="857"/>
      <c r="P280" s="857"/>
      <c r="Q280" s="857"/>
      <c r="R280" s="857"/>
      <c r="S280" s="857"/>
      <c r="T280" s="857"/>
      <c r="U280" s="857"/>
      <c r="V280" s="857"/>
      <c r="W280" s="857"/>
      <c r="X280" s="857"/>
      <c r="Y280" s="857"/>
      <c r="Z280" s="857"/>
      <c r="AA280" s="857"/>
      <c r="AB280" s="857"/>
      <c r="AC280" s="857"/>
      <c r="AD280" s="857"/>
      <c r="AE280" s="857"/>
      <c r="AF280" s="858"/>
      <c r="AG280" s="852">
        <v>43525</v>
      </c>
      <c r="AH280" s="848"/>
      <c r="AI280" s="848"/>
      <c r="AJ280" s="848"/>
      <c r="AK280" s="848"/>
      <c r="AL280" s="848"/>
      <c r="AM280" s="848"/>
      <c r="AN280" s="848"/>
      <c r="AO280" s="848"/>
      <c r="AP280" s="848"/>
      <c r="AQ280" s="852">
        <v>43646</v>
      </c>
      <c r="AR280" s="848"/>
      <c r="AS280" s="848"/>
      <c r="AT280" s="848"/>
      <c r="AU280" s="848"/>
      <c r="AV280" s="848"/>
      <c r="AW280" s="848"/>
      <c r="AX280" s="848"/>
      <c r="AY280" s="848"/>
      <c r="AZ280" s="848"/>
      <c r="BA280" s="848"/>
      <c r="BB280" s="848"/>
      <c r="BC280" s="848"/>
      <c r="BD280" s="848"/>
      <c r="BE280" s="848"/>
      <c r="BF280" s="848"/>
      <c r="BG280" s="848"/>
      <c r="BH280" s="848"/>
      <c r="BI280" s="848"/>
      <c r="BJ280" s="848"/>
      <c r="BK280" s="848"/>
      <c r="BL280" s="848"/>
      <c r="BM280" s="848"/>
      <c r="BN280" s="848"/>
      <c r="BO280" s="848"/>
      <c r="BP280" s="848"/>
      <c r="BQ280" s="848"/>
      <c r="BR280" s="848"/>
      <c r="BS280" s="848"/>
      <c r="BT280" s="848"/>
      <c r="BU280" s="848"/>
      <c r="BV280" s="848"/>
      <c r="BW280" s="848"/>
      <c r="BX280" s="848"/>
      <c r="BY280" s="848"/>
      <c r="BZ280" s="848"/>
      <c r="CA280" s="848"/>
      <c r="CB280" s="848"/>
      <c r="CC280" s="848"/>
      <c r="CD280" s="848"/>
      <c r="CE280" s="848"/>
      <c r="CF280" s="848"/>
      <c r="CG280" s="848"/>
      <c r="CH280" s="848"/>
      <c r="CI280" s="848"/>
      <c r="CJ280" s="848"/>
      <c r="CK280" s="848"/>
      <c r="CL280" s="848"/>
      <c r="CM280" s="848"/>
      <c r="CN280" s="848"/>
      <c r="CO280" s="848"/>
      <c r="CP280" s="848"/>
      <c r="CQ280" s="848"/>
      <c r="CR280" s="848"/>
      <c r="CS280" s="848"/>
      <c r="CT280" s="848"/>
      <c r="CU280" s="848"/>
      <c r="CV280" s="848"/>
      <c r="CW280" s="848"/>
      <c r="CX280" s="848"/>
      <c r="CY280" s="848"/>
      <c r="CZ280" s="848"/>
      <c r="DA280" s="848"/>
      <c r="DB280" s="848"/>
      <c r="DC280" s="848"/>
      <c r="DD280" s="848"/>
    </row>
    <row r="281" spans="1:108" ht="21.75" customHeight="1">
      <c r="A281" s="848" t="s">
        <v>704</v>
      </c>
      <c r="B281" s="848"/>
      <c r="C281" s="848"/>
      <c r="D281" s="848"/>
      <c r="E281" s="848"/>
      <c r="F281" s="856" t="s">
        <v>267</v>
      </c>
      <c r="G281" s="857"/>
      <c r="H281" s="857"/>
      <c r="I281" s="857"/>
      <c r="J281" s="857"/>
      <c r="K281" s="857"/>
      <c r="L281" s="857"/>
      <c r="M281" s="857"/>
      <c r="N281" s="857"/>
      <c r="O281" s="857"/>
      <c r="P281" s="857"/>
      <c r="Q281" s="857"/>
      <c r="R281" s="857"/>
      <c r="S281" s="857"/>
      <c r="T281" s="857"/>
      <c r="U281" s="857"/>
      <c r="V281" s="857"/>
      <c r="W281" s="857"/>
      <c r="X281" s="857"/>
      <c r="Y281" s="857"/>
      <c r="Z281" s="857"/>
      <c r="AA281" s="857"/>
      <c r="AB281" s="857"/>
      <c r="AC281" s="857"/>
      <c r="AD281" s="857"/>
      <c r="AE281" s="857"/>
      <c r="AF281" s="858"/>
      <c r="AG281" s="852">
        <v>43647</v>
      </c>
      <c r="AH281" s="848"/>
      <c r="AI281" s="848"/>
      <c r="AJ281" s="848"/>
      <c r="AK281" s="848"/>
      <c r="AL281" s="848"/>
      <c r="AM281" s="848"/>
      <c r="AN281" s="848"/>
      <c r="AO281" s="848"/>
      <c r="AP281" s="848"/>
      <c r="AQ281" s="852">
        <v>43769</v>
      </c>
      <c r="AR281" s="848"/>
      <c r="AS281" s="848"/>
      <c r="AT281" s="848"/>
      <c r="AU281" s="848"/>
      <c r="AV281" s="848"/>
      <c r="AW281" s="848"/>
      <c r="AX281" s="848"/>
      <c r="AY281" s="848"/>
      <c r="AZ281" s="848"/>
      <c r="BA281" s="848"/>
      <c r="BB281" s="848"/>
      <c r="BC281" s="848"/>
      <c r="BD281" s="848"/>
      <c r="BE281" s="848"/>
      <c r="BF281" s="848"/>
      <c r="BG281" s="848"/>
      <c r="BH281" s="848"/>
      <c r="BI281" s="848"/>
      <c r="BJ281" s="848"/>
      <c r="BK281" s="848"/>
      <c r="BL281" s="848"/>
      <c r="BM281" s="848"/>
      <c r="BN281" s="848"/>
      <c r="BO281" s="848"/>
      <c r="BP281" s="848"/>
      <c r="BQ281" s="848"/>
      <c r="BR281" s="848"/>
      <c r="BS281" s="848"/>
      <c r="BT281" s="848"/>
      <c r="BU281" s="848"/>
      <c r="BV281" s="848"/>
      <c r="BW281" s="848"/>
      <c r="BX281" s="848"/>
      <c r="BY281" s="848"/>
      <c r="BZ281" s="848"/>
      <c r="CA281" s="848"/>
      <c r="CB281" s="848"/>
      <c r="CC281" s="848"/>
      <c r="CD281" s="848"/>
      <c r="CE281" s="848"/>
      <c r="CF281" s="848"/>
      <c r="CG281" s="848"/>
      <c r="CH281" s="848"/>
      <c r="CI281" s="848"/>
      <c r="CJ281" s="848"/>
      <c r="CK281" s="848"/>
      <c r="CL281" s="848"/>
      <c r="CM281" s="848"/>
      <c r="CN281" s="848"/>
      <c r="CO281" s="848"/>
      <c r="CP281" s="848"/>
      <c r="CQ281" s="848"/>
      <c r="CR281" s="848"/>
      <c r="CS281" s="848"/>
      <c r="CT281" s="848"/>
      <c r="CU281" s="848"/>
      <c r="CV281" s="848"/>
      <c r="CW281" s="848"/>
      <c r="CX281" s="848"/>
      <c r="CY281" s="848"/>
      <c r="CZ281" s="848"/>
      <c r="DA281" s="848"/>
      <c r="DB281" s="848"/>
      <c r="DC281" s="848"/>
      <c r="DD281" s="848"/>
    </row>
    <row r="282" spans="1:108" ht="21.75" customHeight="1">
      <c r="A282" s="848" t="s">
        <v>705</v>
      </c>
      <c r="B282" s="848"/>
      <c r="C282" s="848"/>
      <c r="D282" s="848"/>
      <c r="E282" s="848"/>
      <c r="F282" s="856" t="s">
        <v>728</v>
      </c>
      <c r="G282" s="857"/>
      <c r="H282" s="857"/>
      <c r="I282" s="857"/>
      <c r="J282" s="857"/>
      <c r="K282" s="857"/>
      <c r="L282" s="857"/>
      <c r="M282" s="857"/>
      <c r="N282" s="857"/>
      <c r="O282" s="857"/>
      <c r="P282" s="857"/>
      <c r="Q282" s="857"/>
      <c r="R282" s="857"/>
      <c r="S282" s="857"/>
      <c r="T282" s="857"/>
      <c r="U282" s="857"/>
      <c r="V282" s="857"/>
      <c r="W282" s="857"/>
      <c r="X282" s="857"/>
      <c r="Y282" s="857"/>
      <c r="Z282" s="857"/>
      <c r="AA282" s="857"/>
      <c r="AB282" s="857"/>
      <c r="AC282" s="857"/>
      <c r="AD282" s="857"/>
      <c r="AE282" s="857"/>
      <c r="AF282" s="858"/>
      <c r="AG282" s="852">
        <v>43770</v>
      </c>
      <c r="AH282" s="848"/>
      <c r="AI282" s="848"/>
      <c r="AJ282" s="848"/>
      <c r="AK282" s="848"/>
      <c r="AL282" s="848"/>
      <c r="AM282" s="848"/>
      <c r="AN282" s="848"/>
      <c r="AO282" s="848"/>
      <c r="AP282" s="848"/>
      <c r="AQ282" s="852">
        <v>43779</v>
      </c>
      <c r="AR282" s="848"/>
      <c r="AS282" s="848"/>
      <c r="AT282" s="848"/>
      <c r="AU282" s="848"/>
      <c r="AV282" s="848"/>
      <c r="AW282" s="848"/>
      <c r="AX282" s="848"/>
      <c r="AY282" s="848"/>
      <c r="AZ282" s="848"/>
      <c r="BA282" s="848"/>
      <c r="BB282" s="848"/>
      <c r="BC282" s="848"/>
      <c r="BD282" s="848"/>
      <c r="BE282" s="848"/>
      <c r="BF282" s="848"/>
      <c r="BG282" s="848"/>
      <c r="BH282" s="848"/>
      <c r="BI282" s="848"/>
      <c r="BJ282" s="848"/>
      <c r="BK282" s="848"/>
      <c r="BL282" s="848"/>
      <c r="BM282" s="848"/>
      <c r="BN282" s="848"/>
      <c r="BO282" s="848"/>
      <c r="BP282" s="848"/>
      <c r="BQ282" s="848"/>
      <c r="BR282" s="848"/>
      <c r="BS282" s="848"/>
      <c r="BT282" s="848"/>
      <c r="BU282" s="848"/>
      <c r="BV282" s="848"/>
      <c r="BW282" s="848"/>
      <c r="BX282" s="848"/>
      <c r="BY282" s="848"/>
      <c r="BZ282" s="848"/>
      <c r="CA282" s="848"/>
      <c r="CB282" s="848"/>
      <c r="CC282" s="848"/>
      <c r="CD282" s="848"/>
      <c r="CE282" s="848"/>
      <c r="CF282" s="848"/>
      <c r="CG282" s="848"/>
      <c r="CH282" s="848"/>
      <c r="CI282" s="848"/>
      <c r="CJ282" s="848"/>
      <c r="CK282" s="848"/>
      <c r="CL282" s="848"/>
      <c r="CM282" s="848"/>
      <c r="CN282" s="848"/>
      <c r="CO282" s="848"/>
      <c r="CP282" s="848"/>
      <c r="CQ282" s="848"/>
      <c r="CR282" s="848"/>
      <c r="CS282" s="848"/>
      <c r="CT282" s="848"/>
      <c r="CU282" s="848"/>
      <c r="CV282" s="848"/>
      <c r="CW282" s="848"/>
      <c r="CX282" s="848"/>
      <c r="CY282" s="848"/>
      <c r="CZ282" s="848"/>
      <c r="DA282" s="848"/>
      <c r="DB282" s="848"/>
      <c r="DC282" s="848"/>
      <c r="DD282" s="848"/>
    </row>
    <row r="283" spans="1:108" ht="21.75" customHeight="1">
      <c r="A283" s="848" t="s">
        <v>721</v>
      </c>
      <c r="B283" s="848"/>
      <c r="C283" s="848"/>
      <c r="D283" s="848"/>
      <c r="E283" s="848"/>
      <c r="F283" s="856" t="s">
        <v>0</v>
      </c>
      <c r="G283" s="857"/>
      <c r="H283" s="857"/>
      <c r="I283" s="857"/>
      <c r="J283" s="857"/>
      <c r="K283" s="857"/>
      <c r="L283" s="857"/>
      <c r="M283" s="857"/>
      <c r="N283" s="857"/>
      <c r="O283" s="857"/>
      <c r="P283" s="857"/>
      <c r="Q283" s="857"/>
      <c r="R283" s="857"/>
      <c r="S283" s="857"/>
      <c r="T283" s="857"/>
      <c r="U283" s="857"/>
      <c r="V283" s="857"/>
      <c r="W283" s="857"/>
      <c r="X283" s="857"/>
      <c r="Y283" s="857"/>
      <c r="Z283" s="857"/>
      <c r="AA283" s="857"/>
      <c r="AB283" s="857"/>
      <c r="AC283" s="857"/>
      <c r="AD283" s="857"/>
      <c r="AE283" s="857"/>
      <c r="AF283" s="858"/>
      <c r="AG283" s="852">
        <v>43780</v>
      </c>
      <c r="AH283" s="848"/>
      <c r="AI283" s="848"/>
      <c r="AJ283" s="848"/>
      <c r="AK283" s="848"/>
      <c r="AL283" s="848"/>
      <c r="AM283" s="848"/>
      <c r="AN283" s="848"/>
      <c r="AO283" s="848"/>
      <c r="AP283" s="848"/>
      <c r="AQ283" s="852">
        <v>43789</v>
      </c>
      <c r="AR283" s="848"/>
      <c r="AS283" s="848"/>
      <c r="AT283" s="848"/>
      <c r="AU283" s="848"/>
      <c r="AV283" s="848"/>
      <c r="AW283" s="848"/>
      <c r="AX283" s="848"/>
      <c r="AY283" s="848"/>
      <c r="AZ283" s="848"/>
      <c r="BA283" s="848"/>
      <c r="BB283" s="848"/>
      <c r="BC283" s="848"/>
      <c r="BD283" s="848"/>
      <c r="BE283" s="848"/>
      <c r="BF283" s="848"/>
      <c r="BG283" s="848"/>
      <c r="BH283" s="848"/>
      <c r="BI283" s="848"/>
      <c r="BJ283" s="848"/>
      <c r="BK283" s="848"/>
      <c r="BL283" s="848"/>
      <c r="BM283" s="848"/>
      <c r="BN283" s="848"/>
      <c r="BO283" s="848"/>
      <c r="BP283" s="848"/>
      <c r="BQ283" s="848"/>
      <c r="BR283" s="848"/>
      <c r="BS283" s="848"/>
      <c r="BT283" s="848"/>
      <c r="BU283" s="848"/>
      <c r="BV283" s="848"/>
      <c r="BW283" s="848"/>
      <c r="BX283" s="848"/>
      <c r="BY283" s="848"/>
      <c r="BZ283" s="848"/>
      <c r="CA283" s="848"/>
      <c r="CB283" s="848"/>
      <c r="CC283" s="848"/>
      <c r="CD283" s="848"/>
      <c r="CE283" s="848"/>
      <c r="CF283" s="848"/>
      <c r="CG283" s="848"/>
      <c r="CH283" s="848"/>
      <c r="CI283" s="848"/>
      <c r="CJ283" s="848"/>
      <c r="CK283" s="848"/>
      <c r="CL283" s="848"/>
      <c r="CM283" s="848"/>
      <c r="CN283" s="848"/>
      <c r="CO283" s="848"/>
      <c r="CP283" s="848"/>
      <c r="CQ283" s="848"/>
      <c r="CR283" s="848"/>
      <c r="CS283" s="848"/>
      <c r="CT283" s="848"/>
      <c r="CU283" s="848"/>
      <c r="CV283" s="848"/>
      <c r="CW283" s="848"/>
      <c r="CX283" s="848"/>
      <c r="CY283" s="848"/>
      <c r="CZ283" s="848"/>
      <c r="DA283" s="848"/>
      <c r="DB283" s="848"/>
      <c r="DC283" s="848"/>
      <c r="DD283" s="848"/>
    </row>
    <row r="284" spans="1:108" ht="21.75" customHeight="1">
      <c r="A284" s="848">
        <v>4</v>
      </c>
      <c r="B284" s="848"/>
      <c r="C284" s="848"/>
      <c r="D284" s="848"/>
      <c r="E284" s="848"/>
      <c r="F284" s="853" t="s">
        <v>1</v>
      </c>
      <c r="G284" s="854"/>
      <c r="H284" s="854"/>
      <c r="I284" s="854"/>
      <c r="J284" s="854"/>
      <c r="K284" s="854"/>
      <c r="L284" s="854"/>
      <c r="M284" s="854"/>
      <c r="N284" s="854"/>
      <c r="O284" s="854"/>
      <c r="P284" s="854"/>
      <c r="Q284" s="854"/>
      <c r="R284" s="854"/>
      <c r="S284" s="854"/>
      <c r="T284" s="854"/>
      <c r="U284" s="854"/>
      <c r="V284" s="854"/>
      <c r="W284" s="854"/>
      <c r="X284" s="854"/>
      <c r="Y284" s="854"/>
      <c r="Z284" s="854"/>
      <c r="AA284" s="854"/>
      <c r="AB284" s="854"/>
      <c r="AC284" s="854"/>
      <c r="AD284" s="854"/>
      <c r="AE284" s="854"/>
      <c r="AF284" s="854"/>
      <c r="AG284" s="854"/>
      <c r="AH284" s="854"/>
      <c r="AI284" s="854"/>
      <c r="AJ284" s="854"/>
      <c r="AK284" s="854"/>
      <c r="AL284" s="854"/>
      <c r="AM284" s="854"/>
      <c r="AN284" s="854"/>
      <c r="AO284" s="854"/>
      <c r="AP284" s="854"/>
      <c r="AQ284" s="854"/>
      <c r="AR284" s="854"/>
      <c r="AS284" s="854"/>
      <c r="AT284" s="854"/>
      <c r="AU284" s="854"/>
      <c r="AV284" s="854"/>
      <c r="AW284" s="854"/>
      <c r="AX284" s="854"/>
      <c r="AY284" s="854"/>
      <c r="AZ284" s="854"/>
      <c r="BA284" s="854"/>
      <c r="BB284" s="854"/>
      <c r="BC284" s="854"/>
      <c r="BD284" s="854"/>
      <c r="BE284" s="854"/>
      <c r="BF284" s="854"/>
      <c r="BG284" s="854"/>
      <c r="BH284" s="854"/>
      <c r="BI284" s="854"/>
      <c r="BJ284" s="854"/>
      <c r="BK284" s="854"/>
      <c r="BL284" s="854"/>
      <c r="BM284" s="854"/>
      <c r="BN284" s="854"/>
      <c r="BO284" s="854"/>
      <c r="BP284" s="854"/>
      <c r="BQ284" s="854"/>
      <c r="BR284" s="854"/>
      <c r="BS284" s="854"/>
      <c r="BT284" s="854"/>
      <c r="BU284" s="854"/>
      <c r="BV284" s="854"/>
      <c r="BW284" s="854"/>
      <c r="BX284" s="854"/>
      <c r="BY284" s="854"/>
      <c r="BZ284" s="854"/>
      <c r="CA284" s="854"/>
      <c r="CB284" s="854"/>
      <c r="CC284" s="854"/>
      <c r="CD284" s="854"/>
      <c r="CE284" s="854"/>
      <c r="CF284" s="854"/>
      <c r="CG284" s="854"/>
      <c r="CH284" s="854"/>
      <c r="CI284" s="854"/>
      <c r="CJ284" s="854"/>
      <c r="CK284" s="854"/>
      <c r="CL284" s="854"/>
      <c r="CM284" s="854"/>
      <c r="CN284" s="854"/>
      <c r="CO284" s="854"/>
      <c r="CP284" s="854"/>
      <c r="CQ284" s="854"/>
      <c r="CR284" s="854"/>
      <c r="CS284" s="854"/>
      <c r="CT284" s="854"/>
      <c r="CU284" s="854"/>
      <c r="CV284" s="854"/>
      <c r="CW284" s="854"/>
      <c r="CX284" s="854"/>
      <c r="CY284" s="854"/>
      <c r="CZ284" s="854"/>
      <c r="DA284" s="854"/>
      <c r="DB284" s="854"/>
      <c r="DC284" s="854"/>
      <c r="DD284" s="855"/>
    </row>
    <row r="285" spans="1:108" ht="21.75" customHeight="1">
      <c r="A285" s="848" t="s">
        <v>706</v>
      </c>
      <c r="B285" s="848"/>
      <c r="C285" s="848"/>
      <c r="D285" s="848"/>
      <c r="E285" s="848"/>
      <c r="F285" s="849" t="s">
        <v>2</v>
      </c>
      <c r="G285" s="850"/>
      <c r="H285" s="850"/>
      <c r="I285" s="850"/>
      <c r="J285" s="850"/>
      <c r="K285" s="850"/>
      <c r="L285" s="850"/>
      <c r="M285" s="850"/>
      <c r="N285" s="850"/>
      <c r="O285" s="850"/>
      <c r="P285" s="850"/>
      <c r="Q285" s="850"/>
      <c r="R285" s="850"/>
      <c r="S285" s="850"/>
      <c r="T285" s="850"/>
      <c r="U285" s="850"/>
      <c r="V285" s="850"/>
      <c r="W285" s="850"/>
      <c r="X285" s="850"/>
      <c r="Y285" s="850"/>
      <c r="Z285" s="850"/>
      <c r="AA285" s="850"/>
      <c r="AB285" s="850"/>
      <c r="AC285" s="850"/>
      <c r="AD285" s="850"/>
      <c r="AE285" s="850"/>
      <c r="AF285" s="851"/>
      <c r="AG285" s="852">
        <v>43790</v>
      </c>
      <c r="AH285" s="848"/>
      <c r="AI285" s="848"/>
      <c r="AJ285" s="848"/>
      <c r="AK285" s="848"/>
      <c r="AL285" s="848"/>
      <c r="AM285" s="848"/>
      <c r="AN285" s="848"/>
      <c r="AO285" s="848"/>
      <c r="AP285" s="848"/>
      <c r="AQ285" s="852">
        <v>43794</v>
      </c>
      <c r="AR285" s="848"/>
      <c r="AS285" s="848"/>
      <c r="AT285" s="848"/>
      <c r="AU285" s="848"/>
      <c r="AV285" s="848"/>
      <c r="AW285" s="848"/>
      <c r="AX285" s="848"/>
      <c r="AY285" s="848"/>
      <c r="AZ285" s="848"/>
      <c r="BA285" s="848"/>
      <c r="BB285" s="848"/>
      <c r="BC285" s="848"/>
      <c r="BD285" s="848"/>
      <c r="BE285" s="848"/>
      <c r="BF285" s="848"/>
      <c r="BG285" s="848"/>
      <c r="BH285" s="848"/>
      <c r="BI285" s="848"/>
      <c r="BJ285" s="848"/>
      <c r="BK285" s="848"/>
      <c r="BL285" s="848"/>
      <c r="BM285" s="848"/>
      <c r="BN285" s="848"/>
      <c r="BO285" s="848"/>
      <c r="BP285" s="848"/>
      <c r="BQ285" s="848"/>
      <c r="BR285" s="848"/>
      <c r="BS285" s="848"/>
      <c r="BT285" s="848"/>
      <c r="BU285" s="848"/>
      <c r="BV285" s="848"/>
      <c r="BW285" s="848"/>
      <c r="BX285" s="848"/>
      <c r="BY285" s="848"/>
      <c r="BZ285" s="848"/>
      <c r="CA285" s="848"/>
      <c r="CB285" s="848"/>
      <c r="CC285" s="848"/>
      <c r="CD285" s="848"/>
      <c r="CE285" s="848"/>
      <c r="CF285" s="848"/>
      <c r="CG285" s="848"/>
      <c r="CH285" s="848"/>
      <c r="CI285" s="848"/>
      <c r="CJ285" s="848"/>
      <c r="CK285" s="848"/>
      <c r="CL285" s="848"/>
      <c r="CM285" s="848"/>
      <c r="CN285" s="848"/>
      <c r="CO285" s="848"/>
      <c r="CP285" s="848"/>
      <c r="CQ285" s="848"/>
      <c r="CR285" s="848"/>
      <c r="CS285" s="848"/>
      <c r="CT285" s="848"/>
      <c r="CU285" s="848"/>
      <c r="CV285" s="848"/>
      <c r="CW285" s="848"/>
      <c r="CX285" s="848"/>
      <c r="CY285" s="848"/>
      <c r="CZ285" s="848"/>
      <c r="DA285" s="848"/>
      <c r="DB285" s="848"/>
      <c r="DC285" s="848"/>
      <c r="DD285" s="848"/>
    </row>
    <row r="286" spans="1:108" ht="21.75" customHeight="1">
      <c r="A286" s="848" t="s">
        <v>707</v>
      </c>
      <c r="B286" s="848"/>
      <c r="C286" s="848"/>
      <c r="D286" s="848"/>
      <c r="E286" s="848"/>
      <c r="F286" s="849" t="s">
        <v>3</v>
      </c>
      <c r="G286" s="850"/>
      <c r="H286" s="850"/>
      <c r="I286" s="850"/>
      <c r="J286" s="850"/>
      <c r="K286" s="850"/>
      <c r="L286" s="850"/>
      <c r="M286" s="850"/>
      <c r="N286" s="850"/>
      <c r="O286" s="850"/>
      <c r="P286" s="850"/>
      <c r="Q286" s="850"/>
      <c r="R286" s="850"/>
      <c r="S286" s="850"/>
      <c r="T286" s="850"/>
      <c r="U286" s="850"/>
      <c r="V286" s="850"/>
      <c r="W286" s="850"/>
      <c r="X286" s="850"/>
      <c r="Y286" s="850"/>
      <c r="Z286" s="850"/>
      <c r="AA286" s="850"/>
      <c r="AB286" s="850"/>
      <c r="AC286" s="850"/>
      <c r="AD286" s="850"/>
      <c r="AE286" s="850"/>
      <c r="AF286" s="851"/>
      <c r="AG286" s="852">
        <v>43795</v>
      </c>
      <c r="AH286" s="848"/>
      <c r="AI286" s="848"/>
      <c r="AJ286" s="848"/>
      <c r="AK286" s="848"/>
      <c r="AL286" s="848"/>
      <c r="AM286" s="848"/>
      <c r="AN286" s="848"/>
      <c r="AO286" s="848"/>
      <c r="AP286" s="848"/>
      <c r="AQ286" s="852">
        <v>43809</v>
      </c>
      <c r="AR286" s="848"/>
      <c r="AS286" s="848"/>
      <c r="AT286" s="848"/>
      <c r="AU286" s="848"/>
      <c r="AV286" s="848"/>
      <c r="AW286" s="848"/>
      <c r="AX286" s="848"/>
      <c r="AY286" s="848"/>
      <c r="AZ286" s="848"/>
      <c r="BA286" s="848"/>
      <c r="BB286" s="848"/>
      <c r="BC286" s="848"/>
      <c r="BD286" s="848"/>
      <c r="BE286" s="848"/>
      <c r="BF286" s="848"/>
      <c r="BG286" s="848"/>
      <c r="BH286" s="848"/>
      <c r="BI286" s="848"/>
      <c r="BJ286" s="848"/>
      <c r="BK286" s="848"/>
      <c r="BL286" s="848"/>
      <c r="BM286" s="848"/>
      <c r="BN286" s="848"/>
      <c r="BO286" s="848"/>
      <c r="BP286" s="848"/>
      <c r="BQ286" s="848"/>
      <c r="BR286" s="848"/>
      <c r="BS286" s="848"/>
      <c r="BT286" s="848"/>
      <c r="BU286" s="848"/>
      <c r="BV286" s="848"/>
      <c r="BW286" s="848"/>
      <c r="BX286" s="848"/>
      <c r="BY286" s="848"/>
      <c r="BZ286" s="848"/>
      <c r="CA286" s="848"/>
      <c r="CB286" s="848"/>
      <c r="CC286" s="848"/>
      <c r="CD286" s="848"/>
      <c r="CE286" s="848"/>
      <c r="CF286" s="848"/>
      <c r="CG286" s="848"/>
      <c r="CH286" s="848"/>
      <c r="CI286" s="848"/>
      <c r="CJ286" s="848"/>
      <c r="CK286" s="848"/>
      <c r="CL286" s="848"/>
      <c r="CM286" s="848"/>
      <c r="CN286" s="848"/>
      <c r="CO286" s="848"/>
      <c r="CP286" s="848"/>
      <c r="CQ286" s="848"/>
      <c r="CR286" s="848"/>
      <c r="CS286" s="848"/>
      <c r="CT286" s="848"/>
      <c r="CU286" s="848"/>
      <c r="CV286" s="848"/>
      <c r="CW286" s="848"/>
      <c r="CX286" s="848"/>
      <c r="CY286" s="848"/>
      <c r="CZ286" s="848"/>
      <c r="DA286" s="848"/>
      <c r="DB286" s="848"/>
      <c r="DC286" s="848"/>
      <c r="DD286" s="848"/>
    </row>
    <row r="287" spans="1:108" ht="21.75" customHeight="1">
      <c r="A287" s="848" t="s">
        <v>708</v>
      </c>
      <c r="B287" s="848"/>
      <c r="C287" s="848"/>
      <c r="D287" s="848"/>
      <c r="E287" s="848"/>
      <c r="F287" s="849" t="s">
        <v>4</v>
      </c>
      <c r="G287" s="850"/>
      <c r="H287" s="850"/>
      <c r="I287" s="850"/>
      <c r="J287" s="850"/>
      <c r="K287" s="850"/>
      <c r="L287" s="850"/>
      <c r="M287" s="850"/>
      <c r="N287" s="850"/>
      <c r="O287" s="850"/>
      <c r="P287" s="850"/>
      <c r="Q287" s="850"/>
      <c r="R287" s="850"/>
      <c r="S287" s="850"/>
      <c r="T287" s="850"/>
      <c r="U287" s="850"/>
      <c r="V287" s="850"/>
      <c r="W287" s="850"/>
      <c r="X287" s="850"/>
      <c r="Y287" s="850"/>
      <c r="Z287" s="850"/>
      <c r="AA287" s="850"/>
      <c r="AB287" s="850"/>
      <c r="AC287" s="850"/>
      <c r="AD287" s="850"/>
      <c r="AE287" s="850"/>
      <c r="AF287" s="851"/>
      <c r="AG287" s="852">
        <v>43810</v>
      </c>
      <c r="AH287" s="848"/>
      <c r="AI287" s="848"/>
      <c r="AJ287" s="848"/>
      <c r="AK287" s="848"/>
      <c r="AL287" s="848"/>
      <c r="AM287" s="848"/>
      <c r="AN287" s="848"/>
      <c r="AO287" s="848"/>
      <c r="AP287" s="848"/>
      <c r="AQ287" s="852">
        <v>43824</v>
      </c>
      <c r="AR287" s="848"/>
      <c r="AS287" s="848"/>
      <c r="AT287" s="848"/>
      <c r="AU287" s="848"/>
      <c r="AV287" s="848"/>
      <c r="AW287" s="848"/>
      <c r="AX287" s="848"/>
      <c r="AY287" s="848"/>
      <c r="AZ287" s="848"/>
      <c r="BA287" s="848"/>
      <c r="BB287" s="848"/>
      <c r="BC287" s="848"/>
      <c r="BD287" s="848"/>
      <c r="BE287" s="848"/>
      <c r="BF287" s="848"/>
      <c r="BG287" s="848"/>
      <c r="BH287" s="848"/>
      <c r="BI287" s="848"/>
      <c r="BJ287" s="848"/>
      <c r="BK287" s="848"/>
      <c r="BL287" s="848"/>
      <c r="BM287" s="848"/>
      <c r="BN287" s="848"/>
      <c r="BO287" s="848"/>
      <c r="BP287" s="848"/>
      <c r="BQ287" s="848"/>
      <c r="BR287" s="848"/>
      <c r="BS287" s="848"/>
      <c r="BT287" s="848"/>
      <c r="BU287" s="848"/>
      <c r="BV287" s="848"/>
      <c r="BW287" s="848"/>
      <c r="BX287" s="848"/>
      <c r="BY287" s="848"/>
      <c r="BZ287" s="848"/>
      <c r="CA287" s="848"/>
      <c r="CB287" s="848"/>
      <c r="CC287" s="848"/>
      <c r="CD287" s="848"/>
      <c r="CE287" s="848"/>
      <c r="CF287" s="848"/>
      <c r="CG287" s="848"/>
      <c r="CH287" s="848"/>
      <c r="CI287" s="848"/>
      <c r="CJ287" s="848"/>
      <c r="CK287" s="848"/>
      <c r="CL287" s="848"/>
      <c r="CM287" s="848"/>
      <c r="CN287" s="848"/>
      <c r="CO287" s="848"/>
      <c r="CP287" s="848"/>
      <c r="CQ287" s="848"/>
      <c r="CR287" s="848"/>
      <c r="CS287" s="848"/>
      <c r="CT287" s="848"/>
      <c r="CU287" s="848"/>
      <c r="CV287" s="848"/>
      <c r="CW287" s="848"/>
      <c r="CX287" s="848"/>
      <c r="CY287" s="848"/>
      <c r="CZ287" s="848"/>
      <c r="DA287" s="848"/>
      <c r="DB287" s="848"/>
      <c r="DC287" s="848"/>
      <c r="DD287" s="848"/>
    </row>
    <row r="288" spans="1:108" ht="21.75" customHeight="1">
      <c r="A288" s="848" t="s">
        <v>709</v>
      </c>
      <c r="B288" s="848"/>
      <c r="C288" s="848"/>
      <c r="D288" s="848"/>
      <c r="E288" s="848"/>
      <c r="F288" s="849" t="s">
        <v>281</v>
      </c>
      <c r="G288" s="850"/>
      <c r="H288" s="850"/>
      <c r="I288" s="850"/>
      <c r="J288" s="850"/>
      <c r="K288" s="850"/>
      <c r="L288" s="850"/>
      <c r="M288" s="850"/>
      <c r="N288" s="850"/>
      <c r="O288" s="850"/>
      <c r="P288" s="850"/>
      <c r="Q288" s="850"/>
      <c r="R288" s="850"/>
      <c r="S288" s="850"/>
      <c r="T288" s="850"/>
      <c r="U288" s="850"/>
      <c r="V288" s="850"/>
      <c r="W288" s="850"/>
      <c r="X288" s="850"/>
      <c r="Y288" s="850"/>
      <c r="Z288" s="850"/>
      <c r="AA288" s="850"/>
      <c r="AB288" s="850"/>
      <c r="AC288" s="850"/>
      <c r="AD288" s="850"/>
      <c r="AE288" s="850"/>
      <c r="AF288" s="851"/>
      <c r="AG288" s="852">
        <v>43825</v>
      </c>
      <c r="AH288" s="848"/>
      <c r="AI288" s="848"/>
      <c r="AJ288" s="848"/>
      <c r="AK288" s="848"/>
      <c r="AL288" s="848"/>
      <c r="AM288" s="848"/>
      <c r="AN288" s="848"/>
      <c r="AO288" s="848"/>
      <c r="AP288" s="848"/>
      <c r="AQ288" s="852">
        <v>43830</v>
      </c>
      <c r="AR288" s="848"/>
      <c r="AS288" s="848"/>
      <c r="AT288" s="848"/>
      <c r="AU288" s="848"/>
      <c r="AV288" s="848"/>
      <c r="AW288" s="848"/>
      <c r="AX288" s="848"/>
      <c r="AY288" s="848"/>
      <c r="AZ288" s="848"/>
      <c r="BA288" s="848"/>
      <c r="BB288" s="848"/>
      <c r="BC288" s="848"/>
      <c r="BD288" s="848"/>
      <c r="BE288" s="848"/>
      <c r="BF288" s="848"/>
      <c r="BG288" s="848"/>
      <c r="BH288" s="848"/>
      <c r="BI288" s="848"/>
      <c r="BJ288" s="848"/>
      <c r="BK288" s="848"/>
      <c r="BL288" s="848"/>
      <c r="BM288" s="848"/>
      <c r="BN288" s="848"/>
      <c r="BO288" s="848"/>
      <c r="BP288" s="848"/>
      <c r="BQ288" s="848"/>
      <c r="BR288" s="848"/>
      <c r="BS288" s="848"/>
      <c r="BT288" s="848"/>
      <c r="BU288" s="848"/>
      <c r="BV288" s="848"/>
      <c r="BW288" s="848"/>
      <c r="BX288" s="848"/>
      <c r="BY288" s="848"/>
      <c r="BZ288" s="848"/>
      <c r="CA288" s="848"/>
      <c r="CB288" s="848"/>
      <c r="CC288" s="848"/>
      <c r="CD288" s="848"/>
      <c r="CE288" s="848"/>
      <c r="CF288" s="848"/>
      <c r="CG288" s="848"/>
      <c r="CH288" s="848"/>
      <c r="CI288" s="848"/>
      <c r="CJ288" s="848"/>
      <c r="CK288" s="848"/>
      <c r="CL288" s="848"/>
      <c r="CM288" s="848"/>
      <c r="CN288" s="848"/>
      <c r="CO288" s="848"/>
      <c r="CP288" s="848"/>
      <c r="CQ288" s="848"/>
      <c r="CR288" s="848"/>
      <c r="CS288" s="848"/>
      <c r="CT288" s="848"/>
      <c r="CU288" s="848"/>
      <c r="CV288" s="848"/>
      <c r="CW288" s="848"/>
      <c r="CX288" s="848"/>
      <c r="CY288" s="848"/>
      <c r="CZ288" s="848"/>
      <c r="DA288" s="848"/>
      <c r="DB288" s="848"/>
      <c r="DC288" s="848"/>
      <c r="DD288" s="848"/>
    </row>
    <row r="289" spans="1:108" ht="21.75" customHeight="1">
      <c r="A289" s="859" t="s">
        <v>57</v>
      </c>
      <c r="B289" s="860"/>
      <c r="C289" s="860"/>
      <c r="D289" s="860"/>
      <c r="E289" s="860"/>
      <c r="F289" s="860"/>
      <c r="G289" s="860"/>
      <c r="H289" s="860"/>
      <c r="I289" s="860"/>
      <c r="J289" s="860"/>
      <c r="K289" s="860"/>
      <c r="L289" s="860"/>
      <c r="M289" s="860"/>
      <c r="N289" s="860"/>
      <c r="O289" s="860"/>
      <c r="P289" s="860"/>
      <c r="Q289" s="860"/>
      <c r="R289" s="860"/>
      <c r="S289" s="860"/>
      <c r="T289" s="860"/>
      <c r="U289" s="860"/>
      <c r="V289" s="860"/>
      <c r="W289" s="860"/>
      <c r="X289" s="860"/>
      <c r="Y289" s="860"/>
      <c r="Z289" s="860"/>
      <c r="AA289" s="860"/>
      <c r="AB289" s="860"/>
      <c r="AC289" s="860"/>
      <c r="AD289" s="860"/>
      <c r="AE289" s="860"/>
      <c r="AF289" s="860"/>
      <c r="AG289" s="860"/>
      <c r="AH289" s="860"/>
      <c r="AI289" s="860"/>
      <c r="AJ289" s="860"/>
      <c r="AK289" s="860"/>
      <c r="AL289" s="860"/>
      <c r="AM289" s="860"/>
      <c r="AN289" s="860"/>
      <c r="AO289" s="860"/>
      <c r="AP289" s="860"/>
      <c r="AQ289" s="860"/>
      <c r="AR289" s="860"/>
      <c r="AS289" s="860"/>
      <c r="AT289" s="860"/>
      <c r="AU289" s="860"/>
      <c r="AV289" s="860"/>
      <c r="AW289" s="860"/>
      <c r="AX289" s="860"/>
      <c r="AY289" s="860"/>
      <c r="AZ289" s="860"/>
      <c r="BA289" s="860"/>
      <c r="BB289" s="860"/>
      <c r="BC289" s="860"/>
      <c r="BD289" s="860"/>
      <c r="BE289" s="860"/>
      <c r="BF289" s="860"/>
      <c r="BG289" s="860"/>
      <c r="BH289" s="860"/>
      <c r="BI289" s="860"/>
      <c r="BJ289" s="860"/>
      <c r="BK289" s="860"/>
      <c r="BL289" s="860"/>
      <c r="BM289" s="860"/>
      <c r="BN289" s="860"/>
      <c r="BO289" s="860"/>
      <c r="BP289" s="860"/>
      <c r="BQ289" s="860"/>
      <c r="BR289" s="860"/>
      <c r="BS289" s="860"/>
      <c r="BT289" s="860"/>
      <c r="BU289" s="860"/>
      <c r="BV289" s="860"/>
      <c r="BW289" s="860"/>
      <c r="BX289" s="860"/>
      <c r="BY289" s="860"/>
      <c r="BZ289" s="860"/>
      <c r="CA289" s="860"/>
      <c r="CB289" s="860"/>
      <c r="CC289" s="860"/>
      <c r="CD289" s="860"/>
      <c r="CE289" s="860"/>
      <c r="CF289" s="860"/>
      <c r="CG289" s="860"/>
      <c r="CH289" s="860"/>
      <c r="CI289" s="860"/>
      <c r="CJ289" s="860"/>
      <c r="CK289" s="860"/>
      <c r="CL289" s="860"/>
      <c r="CM289" s="860"/>
      <c r="CN289" s="860"/>
      <c r="CO289" s="860"/>
      <c r="CP289" s="860"/>
      <c r="CQ289" s="860"/>
      <c r="CR289" s="860"/>
      <c r="CS289" s="860"/>
      <c r="CT289" s="860"/>
      <c r="CU289" s="860"/>
      <c r="CV289" s="860"/>
      <c r="CW289" s="860"/>
      <c r="CX289" s="860"/>
      <c r="CY289" s="860"/>
      <c r="CZ289" s="860"/>
      <c r="DA289" s="860"/>
      <c r="DB289" s="860"/>
      <c r="DC289" s="860"/>
      <c r="DD289" s="861"/>
    </row>
    <row r="290" spans="1:108" ht="21.75" customHeight="1">
      <c r="A290" s="848" t="s">
        <v>158</v>
      </c>
      <c r="B290" s="848"/>
      <c r="C290" s="848"/>
      <c r="D290" s="848"/>
      <c r="E290" s="848"/>
      <c r="F290" s="853" t="s">
        <v>284</v>
      </c>
      <c r="G290" s="854"/>
      <c r="H290" s="854"/>
      <c r="I290" s="854"/>
      <c r="J290" s="854"/>
      <c r="K290" s="854"/>
      <c r="L290" s="854"/>
      <c r="M290" s="854"/>
      <c r="N290" s="854"/>
      <c r="O290" s="854"/>
      <c r="P290" s="854"/>
      <c r="Q290" s="854"/>
      <c r="R290" s="854"/>
      <c r="S290" s="854"/>
      <c r="T290" s="854"/>
      <c r="U290" s="854"/>
      <c r="V290" s="854"/>
      <c r="W290" s="854"/>
      <c r="X290" s="854"/>
      <c r="Y290" s="854"/>
      <c r="Z290" s="854"/>
      <c r="AA290" s="854"/>
      <c r="AB290" s="854"/>
      <c r="AC290" s="854"/>
      <c r="AD290" s="854"/>
      <c r="AE290" s="854"/>
      <c r="AF290" s="854"/>
      <c r="AG290" s="854"/>
      <c r="AH290" s="854"/>
      <c r="AI290" s="854"/>
      <c r="AJ290" s="854"/>
      <c r="AK290" s="854"/>
      <c r="AL290" s="854"/>
      <c r="AM290" s="854"/>
      <c r="AN290" s="854"/>
      <c r="AO290" s="854"/>
      <c r="AP290" s="854"/>
      <c r="AQ290" s="854"/>
      <c r="AR290" s="854"/>
      <c r="AS290" s="854"/>
      <c r="AT290" s="854"/>
      <c r="AU290" s="854"/>
      <c r="AV290" s="854"/>
      <c r="AW290" s="854"/>
      <c r="AX290" s="854"/>
      <c r="AY290" s="854"/>
      <c r="AZ290" s="854"/>
      <c r="BA290" s="854"/>
      <c r="BB290" s="854"/>
      <c r="BC290" s="854"/>
      <c r="BD290" s="854"/>
      <c r="BE290" s="854"/>
      <c r="BF290" s="854"/>
      <c r="BG290" s="854"/>
      <c r="BH290" s="854"/>
      <c r="BI290" s="854"/>
      <c r="BJ290" s="854"/>
      <c r="BK290" s="854"/>
      <c r="BL290" s="854"/>
      <c r="BM290" s="854"/>
      <c r="BN290" s="854"/>
      <c r="BO290" s="854"/>
      <c r="BP290" s="854"/>
      <c r="BQ290" s="854"/>
      <c r="BR290" s="854"/>
      <c r="BS290" s="854"/>
      <c r="BT290" s="854"/>
      <c r="BU290" s="854"/>
      <c r="BV290" s="854"/>
      <c r="BW290" s="854"/>
      <c r="BX290" s="854"/>
      <c r="BY290" s="854"/>
      <c r="BZ290" s="854"/>
      <c r="CA290" s="854"/>
      <c r="CB290" s="854"/>
      <c r="CC290" s="854"/>
      <c r="CD290" s="854"/>
      <c r="CE290" s="854"/>
      <c r="CF290" s="854"/>
      <c r="CG290" s="854"/>
      <c r="CH290" s="854"/>
      <c r="CI290" s="854"/>
      <c r="CJ290" s="854"/>
      <c r="CK290" s="854"/>
      <c r="CL290" s="854"/>
      <c r="CM290" s="854"/>
      <c r="CN290" s="854"/>
      <c r="CO290" s="854"/>
      <c r="CP290" s="854"/>
      <c r="CQ290" s="854"/>
      <c r="CR290" s="854"/>
      <c r="CS290" s="854"/>
      <c r="CT290" s="854"/>
      <c r="CU290" s="854"/>
      <c r="CV290" s="854"/>
      <c r="CW290" s="854"/>
      <c r="CX290" s="854"/>
      <c r="CY290" s="854"/>
      <c r="CZ290" s="854"/>
      <c r="DA290" s="854"/>
      <c r="DB290" s="854"/>
      <c r="DC290" s="854"/>
      <c r="DD290" s="855"/>
    </row>
    <row r="291" spans="1:108" ht="21.75" customHeight="1">
      <c r="A291" s="848" t="s">
        <v>93</v>
      </c>
      <c r="B291" s="848"/>
      <c r="C291" s="848"/>
      <c r="D291" s="848"/>
      <c r="E291" s="848"/>
      <c r="F291" s="849" t="s">
        <v>718</v>
      </c>
      <c r="G291" s="850"/>
      <c r="H291" s="850"/>
      <c r="I291" s="850"/>
      <c r="J291" s="850"/>
      <c r="K291" s="850"/>
      <c r="L291" s="850"/>
      <c r="M291" s="850"/>
      <c r="N291" s="850"/>
      <c r="O291" s="850"/>
      <c r="P291" s="850"/>
      <c r="Q291" s="850"/>
      <c r="R291" s="850"/>
      <c r="S291" s="850"/>
      <c r="T291" s="850"/>
      <c r="U291" s="850"/>
      <c r="V291" s="850"/>
      <c r="W291" s="850"/>
      <c r="X291" s="850"/>
      <c r="Y291" s="850"/>
      <c r="Z291" s="850"/>
      <c r="AA291" s="850"/>
      <c r="AB291" s="850"/>
      <c r="AC291" s="850"/>
      <c r="AD291" s="850"/>
      <c r="AE291" s="850"/>
      <c r="AF291" s="851"/>
      <c r="AG291" s="848" t="s">
        <v>54</v>
      </c>
      <c r="AH291" s="848"/>
      <c r="AI291" s="848"/>
      <c r="AJ291" s="848"/>
      <c r="AK291" s="848"/>
      <c r="AL291" s="848"/>
      <c r="AM291" s="848"/>
      <c r="AN291" s="848"/>
      <c r="AO291" s="848"/>
      <c r="AP291" s="848"/>
      <c r="AQ291" s="852">
        <v>43221</v>
      </c>
      <c r="AR291" s="848"/>
      <c r="AS291" s="848"/>
      <c r="AT291" s="848"/>
      <c r="AU291" s="848"/>
      <c r="AV291" s="848"/>
      <c r="AW291" s="848"/>
      <c r="AX291" s="848"/>
      <c r="AY291" s="848"/>
      <c r="AZ291" s="848"/>
      <c r="BA291" s="848"/>
      <c r="BB291" s="848"/>
      <c r="BC291" s="848"/>
      <c r="BD291" s="848"/>
      <c r="BE291" s="848"/>
      <c r="BF291" s="848"/>
      <c r="BG291" s="848"/>
      <c r="BH291" s="848"/>
      <c r="BI291" s="848"/>
      <c r="BJ291" s="848"/>
      <c r="BK291" s="848"/>
      <c r="BL291" s="848"/>
      <c r="BM291" s="848"/>
      <c r="BN291" s="848"/>
      <c r="BO291" s="848"/>
      <c r="BP291" s="848"/>
      <c r="BQ291" s="848"/>
      <c r="BR291" s="848"/>
      <c r="BS291" s="848"/>
      <c r="BT291" s="848"/>
      <c r="BU291" s="848"/>
      <c r="BV291" s="848"/>
      <c r="BW291" s="848"/>
      <c r="BX291" s="848"/>
      <c r="BY291" s="848"/>
      <c r="BZ291" s="848"/>
      <c r="CA291" s="848"/>
      <c r="CB291" s="848"/>
      <c r="CC291" s="848"/>
      <c r="CD291" s="848"/>
      <c r="CE291" s="848"/>
      <c r="CF291" s="848"/>
      <c r="CG291" s="848"/>
      <c r="CH291" s="848"/>
      <c r="CI291" s="848"/>
      <c r="CJ291" s="848"/>
      <c r="CK291" s="848"/>
      <c r="CL291" s="848"/>
      <c r="CM291" s="848"/>
      <c r="CN291" s="848"/>
      <c r="CO291" s="848"/>
      <c r="CP291" s="848"/>
      <c r="CQ291" s="848"/>
      <c r="CR291" s="848"/>
      <c r="CS291" s="848"/>
      <c r="CT291" s="848"/>
      <c r="CU291" s="848"/>
      <c r="CV291" s="848"/>
      <c r="CW291" s="848"/>
      <c r="CX291" s="848"/>
      <c r="CY291" s="848"/>
      <c r="CZ291" s="848"/>
      <c r="DA291" s="848"/>
      <c r="DB291" s="848"/>
      <c r="DC291" s="848"/>
      <c r="DD291" s="848"/>
    </row>
    <row r="292" spans="1:108" ht="21.75" customHeight="1">
      <c r="A292" s="859" t="s">
        <v>104</v>
      </c>
      <c r="B292" s="860"/>
      <c r="C292" s="860"/>
      <c r="D292" s="860"/>
      <c r="E292" s="861"/>
      <c r="F292" s="849" t="s">
        <v>46</v>
      </c>
      <c r="G292" s="850"/>
      <c r="H292" s="850"/>
      <c r="I292" s="850"/>
      <c r="J292" s="850"/>
      <c r="K292" s="850"/>
      <c r="L292" s="850"/>
      <c r="M292" s="850"/>
      <c r="N292" s="850"/>
      <c r="O292" s="850"/>
      <c r="P292" s="850"/>
      <c r="Q292" s="850"/>
      <c r="R292" s="850"/>
      <c r="S292" s="850"/>
      <c r="T292" s="850"/>
      <c r="U292" s="850"/>
      <c r="V292" s="850"/>
      <c r="W292" s="850"/>
      <c r="X292" s="850"/>
      <c r="Y292" s="850"/>
      <c r="Z292" s="850"/>
      <c r="AA292" s="850"/>
      <c r="AB292" s="850"/>
      <c r="AC292" s="850"/>
      <c r="AD292" s="850"/>
      <c r="AE292" s="850"/>
      <c r="AF292" s="851"/>
      <c r="AG292" s="852">
        <v>43383</v>
      </c>
      <c r="AH292" s="848"/>
      <c r="AI292" s="848"/>
      <c r="AJ292" s="848"/>
      <c r="AK292" s="848"/>
      <c r="AL292" s="848"/>
      <c r="AM292" s="848"/>
      <c r="AN292" s="848"/>
      <c r="AO292" s="848"/>
      <c r="AP292" s="848"/>
      <c r="AQ292" s="852">
        <v>43404</v>
      </c>
      <c r="AR292" s="848"/>
      <c r="AS292" s="848"/>
      <c r="AT292" s="848"/>
      <c r="AU292" s="848"/>
      <c r="AV292" s="848"/>
      <c r="AW292" s="848"/>
      <c r="AX292" s="848"/>
      <c r="AY292" s="848"/>
      <c r="AZ292" s="848"/>
      <c r="BA292" s="848"/>
      <c r="BB292" s="848"/>
      <c r="BC292" s="848"/>
      <c r="BD292" s="848"/>
      <c r="BE292" s="848"/>
      <c r="BF292" s="848"/>
      <c r="BG292" s="848"/>
      <c r="BH292" s="848"/>
      <c r="BI292" s="848"/>
      <c r="BJ292" s="848"/>
      <c r="BK292" s="848"/>
      <c r="BL292" s="848"/>
      <c r="BM292" s="848"/>
      <c r="BN292" s="848"/>
      <c r="BO292" s="848"/>
      <c r="BP292" s="848"/>
      <c r="BQ292" s="848"/>
      <c r="BR292" s="848"/>
      <c r="BS292" s="848"/>
      <c r="BT292" s="848"/>
      <c r="BU292" s="848"/>
      <c r="BV292" s="848"/>
      <c r="BW292" s="848"/>
      <c r="BX292" s="848"/>
      <c r="BY292" s="848"/>
      <c r="BZ292" s="848"/>
      <c r="CA292" s="848"/>
      <c r="CB292" s="848"/>
      <c r="CC292" s="848"/>
      <c r="CD292" s="848"/>
      <c r="CE292" s="848"/>
      <c r="CF292" s="848"/>
      <c r="CG292" s="848"/>
      <c r="CH292" s="848"/>
      <c r="CI292" s="848"/>
      <c r="CJ292" s="848"/>
      <c r="CK292" s="848"/>
      <c r="CL292" s="848"/>
      <c r="CM292" s="848"/>
      <c r="CN292" s="848"/>
      <c r="CO292" s="848"/>
      <c r="CP292" s="848"/>
      <c r="CQ292" s="848"/>
      <c r="CR292" s="848"/>
      <c r="CS292" s="848"/>
      <c r="CT292" s="848"/>
      <c r="CU292" s="848"/>
      <c r="CV292" s="848"/>
      <c r="CW292" s="848"/>
      <c r="CX292" s="848"/>
      <c r="CY292" s="848"/>
      <c r="CZ292" s="848"/>
      <c r="DA292" s="848"/>
      <c r="DB292" s="848"/>
      <c r="DC292" s="848"/>
      <c r="DD292" s="848"/>
    </row>
    <row r="293" spans="1:108" ht="21.75" customHeight="1">
      <c r="A293" s="848" t="s">
        <v>105</v>
      </c>
      <c r="B293" s="848"/>
      <c r="C293" s="848"/>
      <c r="D293" s="848"/>
      <c r="E293" s="848"/>
      <c r="F293" s="856" t="s">
        <v>722</v>
      </c>
      <c r="G293" s="857"/>
      <c r="H293" s="857"/>
      <c r="I293" s="857"/>
      <c r="J293" s="857"/>
      <c r="K293" s="857"/>
      <c r="L293" s="857"/>
      <c r="M293" s="857"/>
      <c r="N293" s="857"/>
      <c r="O293" s="857"/>
      <c r="P293" s="857"/>
      <c r="Q293" s="857"/>
      <c r="R293" s="857"/>
      <c r="S293" s="857"/>
      <c r="T293" s="857"/>
      <c r="U293" s="857"/>
      <c r="V293" s="857"/>
      <c r="W293" s="857"/>
      <c r="X293" s="857"/>
      <c r="Y293" s="857"/>
      <c r="Z293" s="857"/>
      <c r="AA293" s="857"/>
      <c r="AB293" s="857"/>
      <c r="AC293" s="857"/>
      <c r="AD293" s="857"/>
      <c r="AE293" s="857"/>
      <c r="AF293" s="858"/>
      <c r="AG293" s="852">
        <v>43405</v>
      </c>
      <c r="AH293" s="848"/>
      <c r="AI293" s="848"/>
      <c r="AJ293" s="848"/>
      <c r="AK293" s="848"/>
      <c r="AL293" s="848"/>
      <c r="AM293" s="848"/>
      <c r="AN293" s="848"/>
      <c r="AO293" s="848"/>
      <c r="AP293" s="848"/>
      <c r="AQ293" s="852">
        <v>43435</v>
      </c>
      <c r="AR293" s="848"/>
      <c r="AS293" s="848"/>
      <c r="AT293" s="848"/>
      <c r="AU293" s="848"/>
      <c r="AV293" s="848"/>
      <c r="AW293" s="848"/>
      <c r="AX293" s="848"/>
      <c r="AY293" s="848"/>
      <c r="AZ293" s="848"/>
      <c r="BA293" s="848"/>
      <c r="BB293" s="848"/>
      <c r="BC293" s="848"/>
      <c r="BD293" s="848"/>
      <c r="BE293" s="848"/>
      <c r="BF293" s="848"/>
      <c r="BG293" s="848"/>
      <c r="BH293" s="848"/>
      <c r="BI293" s="848"/>
      <c r="BJ293" s="848"/>
      <c r="BK293" s="848"/>
      <c r="BL293" s="848"/>
      <c r="BM293" s="848"/>
      <c r="BN293" s="848"/>
      <c r="BO293" s="848"/>
      <c r="BP293" s="848"/>
      <c r="BQ293" s="848"/>
      <c r="BR293" s="848"/>
      <c r="BS293" s="848"/>
      <c r="BT293" s="848"/>
      <c r="BU293" s="848"/>
      <c r="BV293" s="848"/>
      <c r="BW293" s="848"/>
      <c r="BX293" s="848"/>
      <c r="BY293" s="848"/>
      <c r="BZ293" s="848"/>
      <c r="CA293" s="848"/>
      <c r="CB293" s="848"/>
      <c r="CC293" s="848"/>
      <c r="CD293" s="848"/>
      <c r="CE293" s="848"/>
      <c r="CF293" s="848"/>
      <c r="CG293" s="848"/>
      <c r="CH293" s="848"/>
      <c r="CI293" s="848"/>
      <c r="CJ293" s="848"/>
      <c r="CK293" s="848"/>
      <c r="CL293" s="848"/>
      <c r="CM293" s="848"/>
      <c r="CN293" s="848"/>
      <c r="CO293" s="848"/>
      <c r="CP293" s="848"/>
      <c r="CQ293" s="848"/>
      <c r="CR293" s="848"/>
      <c r="CS293" s="848"/>
      <c r="CT293" s="848"/>
      <c r="CU293" s="848"/>
      <c r="CV293" s="848"/>
      <c r="CW293" s="848"/>
      <c r="CX293" s="848"/>
      <c r="CY293" s="848"/>
      <c r="CZ293" s="848"/>
      <c r="DA293" s="848"/>
      <c r="DB293" s="848"/>
      <c r="DC293" s="848"/>
      <c r="DD293" s="848"/>
    </row>
    <row r="294" spans="1:108" ht="21.75" customHeight="1">
      <c r="A294" s="848">
        <v>2</v>
      </c>
      <c r="B294" s="848"/>
      <c r="C294" s="848"/>
      <c r="D294" s="848"/>
      <c r="E294" s="848"/>
      <c r="F294" s="853" t="s">
        <v>723</v>
      </c>
      <c r="G294" s="854"/>
      <c r="H294" s="854"/>
      <c r="I294" s="854"/>
      <c r="J294" s="854"/>
      <c r="K294" s="854"/>
      <c r="L294" s="854"/>
      <c r="M294" s="854"/>
      <c r="N294" s="854"/>
      <c r="O294" s="854"/>
      <c r="P294" s="854"/>
      <c r="Q294" s="854"/>
      <c r="R294" s="854"/>
      <c r="S294" s="854"/>
      <c r="T294" s="854"/>
      <c r="U294" s="854"/>
      <c r="V294" s="854"/>
      <c r="W294" s="854"/>
      <c r="X294" s="854"/>
      <c r="Y294" s="854"/>
      <c r="Z294" s="854"/>
      <c r="AA294" s="854"/>
      <c r="AB294" s="854"/>
      <c r="AC294" s="854"/>
      <c r="AD294" s="854"/>
      <c r="AE294" s="854"/>
      <c r="AF294" s="854"/>
      <c r="AG294" s="854"/>
      <c r="AH294" s="854"/>
      <c r="AI294" s="854"/>
      <c r="AJ294" s="854"/>
      <c r="AK294" s="854"/>
      <c r="AL294" s="854"/>
      <c r="AM294" s="854"/>
      <c r="AN294" s="854"/>
      <c r="AO294" s="854"/>
      <c r="AP294" s="854"/>
      <c r="AQ294" s="854"/>
      <c r="AR294" s="854"/>
      <c r="AS294" s="854"/>
      <c r="AT294" s="854"/>
      <c r="AU294" s="854"/>
      <c r="AV294" s="854"/>
      <c r="AW294" s="854"/>
      <c r="AX294" s="854"/>
      <c r="AY294" s="854"/>
      <c r="AZ294" s="854"/>
      <c r="BA294" s="854"/>
      <c r="BB294" s="854"/>
      <c r="BC294" s="854"/>
      <c r="BD294" s="854"/>
      <c r="BE294" s="854"/>
      <c r="BF294" s="854"/>
      <c r="BG294" s="854"/>
      <c r="BH294" s="854"/>
      <c r="BI294" s="854"/>
      <c r="BJ294" s="854"/>
      <c r="BK294" s="854"/>
      <c r="BL294" s="854"/>
      <c r="BM294" s="854"/>
      <c r="BN294" s="854"/>
      <c r="BO294" s="854"/>
      <c r="BP294" s="854"/>
      <c r="BQ294" s="854"/>
      <c r="BR294" s="854"/>
      <c r="BS294" s="854"/>
      <c r="BT294" s="854"/>
      <c r="BU294" s="854"/>
      <c r="BV294" s="854"/>
      <c r="BW294" s="854"/>
      <c r="BX294" s="854"/>
      <c r="BY294" s="854"/>
      <c r="BZ294" s="854"/>
      <c r="CA294" s="854"/>
      <c r="CB294" s="854"/>
      <c r="CC294" s="854"/>
      <c r="CD294" s="854"/>
      <c r="CE294" s="854"/>
      <c r="CF294" s="854"/>
      <c r="CG294" s="854"/>
      <c r="CH294" s="854"/>
      <c r="CI294" s="854"/>
      <c r="CJ294" s="854"/>
      <c r="CK294" s="854"/>
      <c r="CL294" s="854"/>
      <c r="CM294" s="854"/>
      <c r="CN294" s="854"/>
      <c r="CO294" s="854"/>
      <c r="CP294" s="854"/>
      <c r="CQ294" s="854"/>
      <c r="CR294" s="854"/>
      <c r="CS294" s="854"/>
      <c r="CT294" s="854"/>
      <c r="CU294" s="854"/>
      <c r="CV294" s="854"/>
      <c r="CW294" s="854"/>
      <c r="CX294" s="854"/>
      <c r="CY294" s="854"/>
      <c r="CZ294" s="854"/>
      <c r="DA294" s="854"/>
      <c r="DB294" s="854"/>
      <c r="DC294" s="854"/>
      <c r="DD294" s="855"/>
    </row>
    <row r="295" spans="1:108" ht="21.75" customHeight="1">
      <c r="A295" s="848" t="s">
        <v>108</v>
      </c>
      <c r="B295" s="848"/>
      <c r="C295" s="848"/>
      <c r="D295" s="848"/>
      <c r="E295" s="848"/>
      <c r="F295" s="856" t="s">
        <v>283</v>
      </c>
      <c r="G295" s="857"/>
      <c r="H295" s="857"/>
      <c r="I295" s="857"/>
      <c r="J295" s="857"/>
      <c r="K295" s="857"/>
      <c r="L295" s="857"/>
      <c r="M295" s="857"/>
      <c r="N295" s="857"/>
      <c r="O295" s="857"/>
      <c r="P295" s="857"/>
      <c r="Q295" s="857"/>
      <c r="R295" s="857"/>
      <c r="S295" s="857"/>
      <c r="T295" s="857"/>
      <c r="U295" s="857"/>
      <c r="V295" s="857"/>
      <c r="W295" s="857"/>
      <c r="X295" s="857"/>
      <c r="Y295" s="857"/>
      <c r="Z295" s="857"/>
      <c r="AA295" s="857"/>
      <c r="AB295" s="857"/>
      <c r="AC295" s="857"/>
      <c r="AD295" s="857"/>
      <c r="AE295" s="857"/>
      <c r="AF295" s="858"/>
      <c r="AG295" s="852">
        <v>43475</v>
      </c>
      <c r="AH295" s="848"/>
      <c r="AI295" s="848"/>
      <c r="AJ295" s="848"/>
      <c r="AK295" s="848"/>
      <c r="AL295" s="848"/>
      <c r="AM295" s="848"/>
      <c r="AN295" s="848"/>
      <c r="AO295" s="848"/>
      <c r="AP295" s="848"/>
      <c r="AQ295" s="852">
        <v>43511</v>
      </c>
      <c r="AR295" s="848"/>
      <c r="AS295" s="848"/>
      <c r="AT295" s="848"/>
      <c r="AU295" s="848"/>
      <c r="AV295" s="848"/>
      <c r="AW295" s="848"/>
      <c r="AX295" s="848"/>
      <c r="AY295" s="848"/>
      <c r="AZ295" s="848"/>
      <c r="BA295" s="848"/>
      <c r="BB295" s="848"/>
      <c r="BC295" s="848"/>
      <c r="BD295" s="848"/>
      <c r="BE295" s="848"/>
      <c r="BF295" s="848"/>
      <c r="BG295" s="848"/>
      <c r="BH295" s="848"/>
      <c r="BI295" s="848"/>
      <c r="BJ295" s="848"/>
      <c r="BK295" s="848"/>
      <c r="BL295" s="848"/>
      <c r="BM295" s="848"/>
      <c r="BN295" s="848"/>
      <c r="BO295" s="848"/>
      <c r="BP295" s="848"/>
      <c r="BQ295" s="848"/>
      <c r="BR295" s="848"/>
      <c r="BS295" s="848"/>
      <c r="BT295" s="848"/>
      <c r="BU295" s="848"/>
      <c r="BV295" s="848"/>
      <c r="BW295" s="848"/>
      <c r="BX295" s="848"/>
      <c r="BY295" s="848"/>
      <c r="BZ295" s="848"/>
      <c r="CA295" s="848"/>
      <c r="CB295" s="848"/>
      <c r="CC295" s="848"/>
      <c r="CD295" s="848"/>
      <c r="CE295" s="848"/>
      <c r="CF295" s="848"/>
      <c r="CG295" s="848"/>
      <c r="CH295" s="848"/>
      <c r="CI295" s="848"/>
      <c r="CJ295" s="848"/>
      <c r="CK295" s="848"/>
      <c r="CL295" s="848"/>
      <c r="CM295" s="848"/>
      <c r="CN295" s="848"/>
      <c r="CO295" s="848"/>
      <c r="CP295" s="848"/>
      <c r="CQ295" s="848"/>
      <c r="CR295" s="848"/>
      <c r="CS295" s="848"/>
      <c r="CT295" s="848"/>
      <c r="CU295" s="848"/>
      <c r="CV295" s="848"/>
      <c r="CW295" s="848"/>
      <c r="CX295" s="848"/>
      <c r="CY295" s="848"/>
      <c r="CZ295" s="848"/>
      <c r="DA295" s="848"/>
      <c r="DB295" s="848"/>
      <c r="DC295" s="848"/>
      <c r="DD295" s="848"/>
    </row>
    <row r="296" spans="1:108" ht="21.75" customHeight="1">
      <c r="A296" s="848" t="s">
        <v>109</v>
      </c>
      <c r="B296" s="848"/>
      <c r="C296" s="848"/>
      <c r="D296" s="848"/>
      <c r="E296" s="848"/>
      <c r="F296" s="849" t="s">
        <v>724</v>
      </c>
      <c r="G296" s="850"/>
      <c r="H296" s="850"/>
      <c r="I296" s="850"/>
      <c r="J296" s="850"/>
      <c r="K296" s="850"/>
      <c r="L296" s="850"/>
      <c r="M296" s="850"/>
      <c r="N296" s="850"/>
      <c r="O296" s="850"/>
      <c r="P296" s="850"/>
      <c r="Q296" s="850"/>
      <c r="R296" s="850"/>
      <c r="S296" s="850"/>
      <c r="T296" s="850"/>
      <c r="U296" s="850"/>
      <c r="V296" s="850"/>
      <c r="W296" s="850"/>
      <c r="X296" s="850"/>
      <c r="Y296" s="850"/>
      <c r="Z296" s="850"/>
      <c r="AA296" s="850"/>
      <c r="AB296" s="850"/>
      <c r="AC296" s="850"/>
      <c r="AD296" s="850"/>
      <c r="AE296" s="850"/>
      <c r="AF296" s="851"/>
      <c r="AG296" s="852">
        <v>43221</v>
      </c>
      <c r="AH296" s="848"/>
      <c r="AI296" s="848"/>
      <c r="AJ296" s="848"/>
      <c r="AK296" s="848"/>
      <c r="AL296" s="848"/>
      <c r="AM296" s="848"/>
      <c r="AN296" s="848"/>
      <c r="AO296" s="848"/>
      <c r="AP296" s="848"/>
      <c r="AQ296" s="852">
        <v>43374</v>
      </c>
      <c r="AR296" s="848"/>
      <c r="AS296" s="848"/>
      <c r="AT296" s="848"/>
      <c r="AU296" s="848"/>
      <c r="AV296" s="848"/>
      <c r="AW296" s="848"/>
      <c r="AX296" s="848"/>
      <c r="AY296" s="848"/>
      <c r="AZ296" s="848"/>
      <c r="BA296" s="848"/>
      <c r="BB296" s="848"/>
      <c r="BC296" s="848"/>
      <c r="BD296" s="848"/>
      <c r="BE296" s="848"/>
      <c r="BF296" s="848"/>
      <c r="BG296" s="848"/>
      <c r="BH296" s="848"/>
      <c r="BI296" s="848"/>
      <c r="BJ296" s="848"/>
      <c r="BK296" s="848"/>
      <c r="BL296" s="848"/>
      <c r="BM296" s="848"/>
      <c r="BN296" s="848"/>
      <c r="BO296" s="848"/>
      <c r="BP296" s="848"/>
      <c r="BQ296" s="848"/>
      <c r="BR296" s="848"/>
      <c r="BS296" s="848"/>
      <c r="BT296" s="848"/>
      <c r="BU296" s="848"/>
      <c r="BV296" s="848"/>
      <c r="BW296" s="848"/>
      <c r="BX296" s="848"/>
      <c r="BY296" s="848"/>
      <c r="BZ296" s="848"/>
      <c r="CA296" s="848"/>
      <c r="CB296" s="848"/>
      <c r="CC296" s="848"/>
      <c r="CD296" s="848"/>
      <c r="CE296" s="848"/>
      <c r="CF296" s="848"/>
      <c r="CG296" s="848"/>
      <c r="CH296" s="848"/>
      <c r="CI296" s="848"/>
      <c r="CJ296" s="848"/>
      <c r="CK296" s="848"/>
      <c r="CL296" s="848"/>
      <c r="CM296" s="848"/>
      <c r="CN296" s="848"/>
      <c r="CO296" s="848"/>
      <c r="CP296" s="848"/>
      <c r="CQ296" s="848"/>
      <c r="CR296" s="848"/>
      <c r="CS296" s="848"/>
      <c r="CT296" s="848"/>
      <c r="CU296" s="848"/>
      <c r="CV296" s="848"/>
      <c r="CW296" s="848"/>
      <c r="CX296" s="848"/>
      <c r="CY296" s="848"/>
      <c r="CZ296" s="848"/>
      <c r="DA296" s="848"/>
      <c r="DB296" s="848"/>
      <c r="DC296" s="848"/>
      <c r="DD296" s="848"/>
    </row>
    <row r="297" spans="1:108" ht="21.75" customHeight="1">
      <c r="A297" s="848">
        <v>3</v>
      </c>
      <c r="B297" s="848"/>
      <c r="C297" s="848"/>
      <c r="D297" s="848"/>
      <c r="E297" s="848"/>
      <c r="F297" s="853" t="s">
        <v>726</v>
      </c>
      <c r="G297" s="854"/>
      <c r="H297" s="854"/>
      <c r="I297" s="854"/>
      <c r="J297" s="854"/>
      <c r="K297" s="854"/>
      <c r="L297" s="854"/>
      <c r="M297" s="854"/>
      <c r="N297" s="854"/>
      <c r="O297" s="854"/>
      <c r="P297" s="854"/>
      <c r="Q297" s="854"/>
      <c r="R297" s="854"/>
      <c r="S297" s="854"/>
      <c r="T297" s="854"/>
      <c r="U297" s="854"/>
      <c r="V297" s="854"/>
      <c r="W297" s="854"/>
      <c r="X297" s="854"/>
      <c r="Y297" s="854"/>
      <c r="Z297" s="854"/>
      <c r="AA297" s="854"/>
      <c r="AB297" s="854"/>
      <c r="AC297" s="854"/>
      <c r="AD297" s="854"/>
      <c r="AE297" s="854"/>
      <c r="AF297" s="854"/>
      <c r="AG297" s="854"/>
      <c r="AH297" s="854"/>
      <c r="AI297" s="854"/>
      <c r="AJ297" s="854"/>
      <c r="AK297" s="854"/>
      <c r="AL297" s="854"/>
      <c r="AM297" s="854"/>
      <c r="AN297" s="854"/>
      <c r="AO297" s="854"/>
      <c r="AP297" s="854"/>
      <c r="AQ297" s="854"/>
      <c r="AR297" s="854"/>
      <c r="AS297" s="854"/>
      <c r="AT297" s="854"/>
      <c r="AU297" s="854"/>
      <c r="AV297" s="854"/>
      <c r="AW297" s="854"/>
      <c r="AX297" s="854"/>
      <c r="AY297" s="854"/>
      <c r="AZ297" s="854"/>
      <c r="BA297" s="854"/>
      <c r="BB297" s="854"/>
      <c r="BC297" s="854"/>
      <c r="BD297" s="854"/>
      <c r="BE297" s="854"/>
      <c r="BF297" s="854"/>
      <c r="BG297" s="854"/>
      <c r="BH297" s="854"/>
      <c r="BI297" s="854"/>
      <c r="BJ297" s="854"/>
      <c r="BK297" s="854"/>
      <c r="BL297" s="854"/>
      <c r="BM297" s="854"/>
      <c r="BN297" s="854"/>
      <c r="BO297" s="854"/>
      <c r="BP297" s="854"/>
      <c r="BQ297" s="854"/>
      <c r="BR297" s="854"/>
      <c r="BS297" s="854"/>
      <c r="BT297" s="854"/>
      <c r="BU297" s="854"/>
      <c r="BV297" s="854"/>
      <c r="BW297" s="854"/>
      <c r="BX297" s="854"/>
      <c r="BY297" s="854"/>
      <c r="BZ297" s="854"/>
      <c r="CA297" s="854"/>
      <c r="CB297" s="854"/>
      <c r="CC297" s="854"/>
      <c r="CD297" s="854"/>
      <c r="CE297" s="854"/>
      <c r="CF297" s="854"/>
      <c r="CG297" s="854"/>
      <c r="CH297" s="854"/>
      <c r="CI297" s="854"/>
      <c r="CJ297" s="854"/>
      <c r="CK297" s="854"/>
      <c r="CL297" s="854"/>
      <c r="CM297" s="854"/>
      <c r="CN297" s="854"/>
      <c r="CO297" s="854"/>
      <c r="CP297" s="854"/>
      <c r="CQ297" s="854"/>
      <c r="CR297" s="854"/>
      <c r="CS297" s="854"/>
      <c r="CT297" s="854"/>
      <c r="CU297" s="854"/>
      <c r="CV297" s="854"/>
      <c r="CW297" s="854"/>
      <c r="CX297" s="854"/>
      <c r="CY297" s="854"/>
      <c r="CZ297" s="854"/>
      <c r="DA297" s="854"/>
      <c r="DB297" s="854"/>
      <c r="DC297" s="854"/>
      <c r="DD297" s="855"/>
    </row>
    <row r="298" spans="1:108" ht="21.75" customHeight="1">
      <c r="A298" s="848" t="s">
        <v>702</v>
      </c>
      <c r="B298" s="848"/>
      <c r="C298" s="848"/>
      <c r="D298" s="848"/>
      <c r="E298" s="848"/>
      <c r="F298" s="849" t="s">
        <v>727</v>
      </c>
      <c r="G298" s="850"/>
      <c r="H298" s="850"/>
      <c r="I298" s="850"/>
      <c r="J298" s="850"/>
      <c r="K298" s="850"/>
      <c r="L298" s="850"/>
      <c r="M298" s="850"/>
      <c r="N298" s="850"/>
      <c r="O298" s="850"/>
      <c r="P298" s="850"/>
      <c r="Q298" s="850"/>
      <c r="R298" s="850"/>
      <c r="S298" s="850"/>
      <c r="T298" s="850"/>
      <c r="U298" s="850"/>
      <c r="V298" s="850"/>
      <c r="W298" s="850"/>
      <c r="X298" s="850"/>
      <c r="Y298" s="850"/>
      <c r="Z298" s="850"/>
      <c r="AA298" s="850"/>
      <c r="AB298" s="850"/>
      <c r="AC298" s="850"/>
      <c r="AD298" s="850"/>
      <c r="AE298" s="850"/>
      <c r="AF298" s="851"/>
      <c r="AG298" s="852">
        <v>43556</v>
      </c>
      <c r="AH298" s="848"/>
      <c r="AI298" s="848"/>
      <c r="AJ298" s="848"/>
      <c r="AK298" s="848"/>
      <c r="AL298" s="848"/>
      <c r="AM298" s="848"/>
      <c r="AN298" s="848"/>
      <c r="AO298" s="848"/>
      <c r="AP298" s="848"/>
      <c r="AQ298" s="852">
        <v>43570</v>
      </c>
      <c r="AR298" s="848"/>
      <c r="AS298" s="848"/>
      <c r="AT298" s="848"/>
      <c r="AU298" s="848"/>
      <c r="AV298" s="848"/>
      <c r="AW298" s="848"/>
      <c r="AX298" s="848"/>
      <c r="AY298" s="848"/>
      <c r="AZ298" s="848"/>
      <c r="BA298" s="848"/>
      <c r="BB298" s="848"/>
      <c r="BC298" s="848"/>
      <c r="BD298" s="848"/>
      <c r="BE298" s="848"/>
      <c r="BF298" s="848"/>
      <c r="BG298" s="848"/>
      <c r="BH298" s="848"/>
      <c r="BI298" s="848"/>
      <c r="BJ298" s="848"/>
      <c r="BK298" s="848"/>
      <c r="BL298" s="848"/>
      <c r="BM298" s="848"/>
      <c r="BN298" s="848"/>
      <c r="BO298" s="848"/>
      <c r="BP298" s="848"/>
      <c r="BQ298" s="848"/>
      <c r="BR298" s="848"/>
      <c r="BS298" s="848"/>
      <c r="BT298" s="848"/>
      <c r="BU298" s="848"/>
      <c r="BV298" s="848"/>
      <c r="BW298" s="848"/>
      <c r="BX298" s="848"/>
      <c r="BY298" s="848"/>
      <c r="BZ298" s="848"/>
      <c r="CA298" s="848"/>
      <c r="CB298" s="848"/>
      <c r="CC298" s="848"/>
      <c r="CD298" s="848"/>
      <c r="CE298" s="848"/>
      <c r="CF298" s="848"/>
      <c r="CG298" s="848"/>
      <c r="CH298" s="848"/>
      <c r="CI298" s="848"/>
      <c r="CJ298" s="848"/>
      <c r="CK298" s="848"/>
      <c r="CL298" s="848"/>
      <c r="CM298" s="848"/>
      <c r="CN298" s="848"/>
      <c r="CO298" s="848"/>
      <c r="CP298" s="848"/>
      <c r="CQ298" s="848"/>
      <c r="CR298" s="848"/>
      <c r="CS298" s="848"/>
      <c r="CT298" s="848"/>
      <c r="CU298" s="848"/>
      <c r="CV298" s="848"/>
      <c r="CW298" s="848"/>
      <c r="CX298" s="848"/>
      <c r="CY298" s="848"/>
      <c r="CZ298" s="848"/>
      <c r="DA298" s="848"/>
      <c r="DB298" s="848"/>
      <c r="DC298" s="848"/>
      <c r="DD298" s="848"/>
    </row>
    <row r="299" spans="1:108" ht="21.75" customHeight="1">
      <c r="A299" s="848" t="s">
        <v>703</v>
      </c>
      <c r="B299" s="848"/>
      <c r="C299" s="848"/>
      <c r="D299" s="848"/>
      <c r="E299" s="848"/>
      <c r="F299" s="856" t="s">
        <v>266</v>
      </c>
      <c r="G299" s="857"/>
      <c r="H299" s="857"/>
      <c r="I299" s="857"/>
      <c r="J299" s="857"/>
      <c r="K299" s="857"/>
      <c r="L299" s="857"/>
      <c r="M299" s="857"/>
      <c r="N299" s="857"/>
      <c r="O299" s="857"/>
      <c r="P299" s="857"/>
      <c r="Q299" s="857"/>
      <c r="R299" s="857"/>
      <c r="S299" s="857"/>
      <c r="T299" s="857"/>
      <c r="U299" s="857"/>
      <c r="V299" s="857"/>
      <c r="W299" s="857"/>
      <c r="X299" s="857"/>
      <c r="Y299" s="857"/>
      <c r="Z299" s="857"/>
      <c r="AA299" s="857"/>
      <c r="AB299" s="857"/>
      <c r="AC299" s="857"/>
      <c r="AD299" s="857"/>
      <c r="AE299" s="857"/>
      <c r="AF299" s="858"/>
      <c r="AG299" s="852">
        <v>43525</v>
      </c>
      <c r="AH299" s="848"/>
      <c r="AI299" s="848"/>
      <c r="AJ299" s="848"/>
      <c r="AK299" s="848"/>
      <c r="AL299" s="848"/>
      <c r="AM299" s="848"/>
      <c r="AN299" s="848"/>
      <c r="AO299" s="848"/>
      <c r="AP299" s="848"/>
      <c r="AQ299" s="852">
        <v>43615</v>
      </c>
      <c r="AR299" s="848"/>
      <c r="AS299" s="848"/>
      <c r="AT299" s="848"/>
      <c r="AU299" s="848"/>
      <c r="AV299" s="848"/>
      <c r="AW299" s="848"/>
      <c r="AX299" s="848"/>
      <c r="AY299" s="848"/>
      <c r="AZ299" s="848"/>
      <c r="BA299" s="848"/>
      <c r="BB299" s="848"/>
      <c r="BC299" s="848"/>
      <c r="BD299" s="848"/>
      <c r="BE299" s="848"/>
      <c r="BF299" s="848"/>
      <c r="BG299" s="848"/>
      <c r="BH299" s="848"/>
      <c r="BI299" s="848"/>
      <c r="BJ299" s="848"/>
      <c r="BK299" s="848"/>
      <c r="BL299" s="848"/>
      <c r="BM299" s="848"/>
      <c r="BN299" s="848"/>
      <c r="BO299" s="848"/>
      <c r="BP299" s="848"/>
      <c r="BQ299" s="848"/>
      <c r="BR299" s="848"/>
      <c r="BS299" s="848"/>
      <c r="BT299" s="848"/>
      <c r="BU299" s="848"/>
      <c r="BV299" s="848"/>
      <c r="BW299" s="848"/>
      <c r="BX299" s="848"/>
      <c r="BY299" s="848"/>
      <c r="BZ299" s="848"/>
      <c r="CA299" s="848"/>
      <c r="CB299" s="848"/>
      <c r="CC299" s="848"/>
      <c r="CD299" s="848"/>
      <c r="CE299" s="848"/>
      <c r="CF299" s="848"/>
      <c r="CG299" s="848"/>
      <c r="CH299" s="848"/>
      <c r="CI299" s="848"/>
      <c r="CJ299" s="848"/>
      <c r="CK299" s="848"/>
      <c r="CL299" s="848"/>
      <c r="CM299" s="848"/>
      <c r="CN299" s="848"/>
      <c r="CO299" s="848"/>
      <c r="CP299" s="848"/>
      <c r="CQ299" s="848"/>
      <c r="CR299" s="848"/>
      <c r="CS299" s="848"/>
      <c r="CT299" s="848"/>
      <c r="CU299" s="848"/>
      <c r="CV299" s="848"/>
      <c r="CW299" s="848"/>
      <c r="CX299" s="848"/>
      <c r="CY299" s="848"/>
      <c r="CZ299" s="848"/>
      <c r="DA299" s="848"/>
      <c r="DB299" s="848"/>
      <c r="DC299" s="848"/>
      <c r="DD299" s="848"/>
    </row>
    <row r="300" spans="1:108" ht="21.75" customHeight="1">
      <c r="A300" s="848" t="s">
        <v>704</v>
      </c>
      <c r="B300" s="848"/>
      <c r="C300" s="848"/>
      <c r="D300" s="848"/>
      <c r="E300" s="848"/>
      <c r="F300" s="856" t="s">
        <v>267</v>
      </c>
      <c r="G300" s="857"/>
      <c r="H300" s="857"/>
      <c r="I300" s="857"/>
      <c r="J300" s="857"/>
      <c r="K300" s="857"/>
      <c r="L300" s="857"/>
      <c r="M300" s="857"/>
      <c r="N300" s="857"/>
      <c r="O300" s="857"/>
      <c r="P300" s="857"/>
      <c r="Q300" s="857"/>
      <c r="R300" s="857"/>
      <c r="S300" s="857"/>
      <c r="T300" s="857"/>
      <c r="U300" s="857"/>
      <c r="V300" s="857"/>
      <c r="W300" s="857"/>
      <c r="X300" s="857"/>
      <c r="Y300" s="857"/>
      <c r="Z300" s="857"/>
      <c r="AA300" s="857"/>
      <c r="AB300" s="857"/>
      <c r="AC300" s="857"/>
      <c r="AD300" s="857"/>
      <c r="AE300" s="857"/>
      <c r="AF300" s="858"/>
      <c r="AG300" s="852">
        <v>43617</v>
      </c>
      <c r="AH300" s="848"/>
      <c r="AI300" s="848"/>
      <c r="AJ300" s="848"/>
      <c r="AK300" s="848"/>
      <c r="AL300" s="848"/>
      <c r="AM300" s="848"/>
      <c r="AN300" s="848"/>
      <c r="AO300" s="848"/>
      <c r="AP300" s="848"/>
      <c r="AQ300" s="852">
        <v>43707</v>
      </c>
      <c r="AR300" s="848"/>
      <c r="AS300" s="848"/>
      <c r="AT300" s="848"/>
      <c r="AU300" s="848"/>
      <c r="AV300" s="848"/>
      <c r="AW300" s="848"/>
      <c r="AX300" s="848"/>
      <c r="AY300" s="848"/>
      <c r="AZ300" s="848"/>
      <c r="BA300" s="848"/>
      <c r="BB300" s="848"/>
      <c r="BC300" s="848"/>
      <c r="BD300" s="848"/>
      <c r="BE300" s="848"/>
      <c r="BF300" s="848"/>
      <c r="BG300" s="848"/>
      <c r="BH300" s="848"/>
      <c r="BI300" s="848"/>
      <c r="BJ300" s="848"/>
      <c r="BK300" s="848"/>
      <c r="BL300" s="848"/>
      <c r="BM300" s="848"/>
      <c r="BN300" s="848"/>
      <c r="BO300" s="848"/>
      <c r="BP300" s="848"/>
      <c r="BQ300" s="848"/>
      <c r="BR300" s="848"/>
      <c r="BS300" s="848"/>
      <c r="BT300" s="848"/>
      <c r="BU300" s="848"/>
      <c r="BV300" s="848"/>
      <c r="BW300" s="848"/>
      <c r="BX300" s="848"/>
      <c r="BY300" s="848"/>
      <c r="BZ300" s="848"/>
      <c r="CA300" s="848"/>
      <c r="CB300" s="848"/>
      <c r="CC300" s="848"/>
      <c r="CD300" s="848"/>
      <c r="CE300" s="848"/>
      <c r="CF300" s="848"/>
      <c r="CG300" s="848"/>
      <c r="CH300" s="848"/>
      <c r="CI300" s="848"/>
      <c r="CJ300" s="848"/>
      <c r="CK300" s="848"/>
      <c r="CL300" s="848"/>
      <c r="CM300" s="848"/>
      <c r="CN300" s="848"/>
      <c r="CO300" s="848"/>
      <c r="CP300" s="848"/>
      <c r="CQ300" s="848"/>
      <c r="CR300" s="848"/>
      <c r="CS300" s="848"/>
      <c r="CT300" s="848"/>
      <c r="CU300" s="848"/>
      <c r="CV300" s="848"/>
      <c r="CW300" s="848"/>
      <c r="CX300" s="848"/>
      <c r="CY300" s="848"/>
      <c r="CZ300" s="848"/>
      <c r="DA300" s="848"/>
      <c r="DB300" s="848"/>
      <c r="DC300" s="848"/>
      <c r="DD300" s="848"/>
    </row>
    <row r="301" spans="1:108" ht="21.75" customHeight="1">
      <c r="A301" s="848" t="s">
        <v>705</v>
      </c>
      <c r="B301" s="848"/>
      <c r="C301" s="848"/>
      <c r="D301" s="848"/>
      <c r="E301" s="848"/>
      <c r="F301" s="856" t="s">
        <v>728</v>
      </c>
      <c r="G301" s="857"/>
      <c r="H301" s="857"/>
      <c r="I301" s="857"/>
      <c r="J301" s="857"/>
      <c r="K301" s="857"/>
      <c r="L301" s="857"/>
      <c r="M301" s="857"/>
      <c r="N301" s="857"/>
      <c r="O301" s="857"/>
      <c r="P301" s="857"/>
      <c r="Q301" s="857"/>
      <c r="R301" s="857"/>
      <c r="S301" s="857"/>
      <c r="T301" s="857"/>
      <c r="U301" s="857"/>
      <c r="V301" s="857"/>
      <c r="W301" s="857"/>
      <c r="X301" s="857"/>
      <c r="Y301" s="857"/>
      <c r="Z301" s="857"/>
      <c r="AA301" s="857"/>
      <c r="AB301" s="857"/>
      <c r="AC301" s="857"/>
      <c r="AD301" s="857"/>
      <c r="AE301" s="857"/>
      <c r="AF301" s="858"/>
      <c r="AG301" s="852">
        <v>43709</v>
      </c>
      <c r="AH301" s="848"/>
      <c r="AI301" s="848"/>
      <c r="AJ301" s="848"/>
      <c r="AK301" s="848"/>
      <c r="AL301" s="848"/>
      <c r="AM301" s="848"/>
      <c r="AN301" s="848"/>
      <c r="AO301" s="848"/>
      <c r="AP301" s="848"/>
      <c r="AQ301" s="852">
        <v>43718</v>
      </c>
      <c r="AR301" s="848"/>
      <c r="AS301" s="848"/>
      <c r="AT301" s="848"/>
      <c r="AU301" s="848"/>
      <c r="AV301" s="848"/>
      <c r="AW301" s="848"/>
      <c r="AX301" s="848"/>
      <c r="AY301" s="848"/>
      <c r="AZ301" s="848"/>
      <c r="BA301" s="848"/>
      <c r="BB301" s="848"/>
      <c r="BC301" s="848"/>
      <c r="BD301" s="848"/>
      <c r="BE301" s="848"/>
      <c r="BF301" s="848"/>
      <c r="BG301" s="848"/>
      <c r="BH301" s="848"/>
      <c r="BI301" s="848"/>
      <c r="BJ301" s="848"/>
      <c r="BK301" s="848"/>
      <c r="BL301" s="848"/>
      <c r="BM301" s="848"/>
      <c r="BN301" s="848"/>
      <c r="BO301" s="848"/>
      <c r="BP301" s="848"/>
      <c r="BQ301" s="848"/>
      <c r="BR301" s="848"/>
      <c r="BS301" s="848"/>
      <c r="BT301" s="848"/>
      <c r="BU301" s="848"/>
      <c r="BV301" s="848"/>
      <c r="BW301" s="848"/>
      <c r="BX301" s="848"/>
      <c r="BY301" s="848"/>
      <c r="BZ301" s="848"/>
      <c r="CA301" s="848"/>
      <c r="CB301" s="848"/>
      <c r="CC301" s="848"/>
      <c r="CD301" s="848"/>
      <c r="CE301" s="848"/>
      <c r="CF301" s="848"/>
      <c r="CG301" s="848"/>
      <c r="CH301" s="848"/>
      <c r="CI301" s="848"/>
      <c r="CJ301" s="848"/>
      <c r="CK301" s="848"/>
      <c r="CL301" s="848"/>
      <c r="CM301" s="848"/>
      <c r="CN301" s="848"/>
      <c r="CO301" s="848"/>
      <c r="CP301" s="848"/>
      <c r="CQ301" s="848"/>
      <c r="CR301" s="848"/>
      <c r="CS301" s="848"/>
      <c r="CT301" s="848"/>
      <c r="CU301" s="848"/>
      <c r="CV301" s="848"/>
      <c r="CW301" s="848"/>
      <c r="CX301" s="848"/>
      <c r="CY301" s="848"/>
      <c r="CZ301" s="848"/>
      <c r="DA301" s="848"/>
      <c r="DB301" s="848"/>
      <c r="DC301" s="848"/>
      <c r="DD301" s="848"/>
    </row>
    <row r="302" spans="1:108" ht="21.75" customHeight="1">
      <c r="A302" s="848" t="s">
        <v>721</v>
      </c>
      <c r="B302" s="848"/>
      <c r="C302" s="848"/>
      <c r="D302" s="848"/>
      <c r="E302" s="848"/>
      <c r="F302" s="856" t="s">
        <v>0</v>
      </c>
      <c r="G302" s="857"/>
      <c r="H302" s="857"/>
      <c r="I302" s="857"/>
      <c r="J302" s="857"/>
      <c r="K302" s="857"/>
      <c r="L302" s="857"/>
      <c r="M302" s="857"/>
      <c r="N302" s="857"/>
      <c r="O302" s="857"/>
      <c r="P302" s="857"/>
      <c r="Q302" s="857"/>
      <c r="R302" s="857"/>
      <c r="S302" s="857"/>
      <c r="T302" s="857"/>
      <c r="U302" s="857"/>
      <c r="V302" s="857"/>
      <c r="W302" s="857"/>
      <c r="X302" s="857"/>
      <c r="Y302" s="857"/>
      <c r="Z302" s="857"/>
      <c r="AA302" s="857"/>
      <c r="AB302" s="857"/>
      <c r="AC302" s="857"/>
      <c r="AD302" s="857"/>
      <c r="AE302" s="857"/>
      <c r="AF302" s="858"/>
      <c r="AG302" s="852">
        <v>43719</v>
      </c>
      <c r="AH302" s="848"/>
      <c r="AI302" s="848"/>
      <c r="AJ302" s="848"/>
      <c r="AK302" s="848"/>
      <c r="AL302" s="848"/>
      <c r="AM302" s="848"/>
      <c r="AN302" s="848"/>
      <c r="AO302" s="848"/>
      <c r="AP302" s="848"/>
      <c r="AQ302" s="852">
        <v>43738</v>
      </c>
      <c r="AR302" s="848"/>
      <c r="AS302" s="848"/>
      <c r="AT302" s="848"/>
      <c r="AU302" s="848"/>
      <c r="AV302" s="848"/>
      <c r="AW302" s="848"/>
      <c r="AX302" s="848"/>
      <c r="AY302" s="848"/>
      <c r="AZ302" s="848"/>
      <c r="BA302" s="848"/>
      <c r="BB302" s="848"/>
      <c r="BC302" s="848"/>
      <c r="BD302" s="848"/>
      <c r="BE302" s="848"/>
      <c r="BF302" s="848"/>
      <c r="BG302" s="848"/>
      <c r="BH302" s="848"/>
      <c r="BI302" s="848"/>
      <c r="BJ302" s="848"/>
      <c r="BK302" s="848"/>
      <c r="BL302" s="848"/>
      <c r="BM302" s="848"/>
      <c r="BN302" s="848"/>
      <c r="BO302" s="848"/>
      <c r="BP302" s="848"/>
      <c r="BQ302" s="848"/>
      <c r="BR302" s="848"/>
      <c r="BS302" s="848"/>
      <c r="BT302" s="848"/>
      <c r="BU302" s="848"/>
      <c r="BV302" s="848"/>
      <c r="BW302" s="848"/>
      <c r="BX302" s="848"/>
      <c r="BY302" s="848"/>
      <c r="BZ302" s="848"/>
      <c r="CA302" s="848"/>
      <c r="CB302" s="848"/>
      <c r="CC302" s="848"/>
      <c r="CD302" s="848"/>
      <c r="CE302" s="848"/>
      <c r="CF302" s="848"/>
      <c r="CG302" s="848"/>
      <c r="CH302" s="848"/>
      <c r="CI302" s="848"/>
      <c r="CJ302" s="848"/>
      <c r="CK302" s="848"/>
      <c r="CL302" s="848"/>
      <c r="CM302" s="848"/>
      <c r="CN302" s="848"/>
      <c r="CO302" s="848"/>
      <c r="CP302" s="848"/>
      <c r="CQ302" s="848"/>
      <c r="CR302" s="848"/>
      <c r="CS302" s="848"/>
      <c r="CT302" s="848"/>
      <c r="CU302" s="848"/>
      <c r="CV302" s="848"/>
      <c r="CW302" s="848"/>
      <c r="CX302" s="848"/>
      <c r="CY302" s="848"/>
      <c r="CZ302" s="848"/>
      <c r="DA302" s="848"/>
      <c r="DB302" s="848"/>
      <c r="DC302" s="848"/>
      <c r="DD302" s="848"/>
    </row>
    <row r="303" spans="1:108" ht="21.75" customHeight="1">
      <c r="A303" s="848">
        <v>4</v>
      </c>
      <c r="B303" s="848"/>
      <c r="C303" s="848"/>
      <c r="D303" s="848"/>
      <c r="E303" s="848"/>
      <c r="F303" s="853" t="s">
        <v>1</v>
      </c>
      <c r="G303" s="854"/>
      <c r="H303" s="854"/>
      <c r="I303" s="854"/>
      <c r="J303" s="854"/>
      <c r="K303" s="854"/>
      <c r="L303" s="854"/>
      <c r="M303" s="854"/>
      <c r="N303" s="854"/>
      <c r="O303" s="854"/>
      <c r="P303" s="854"/>
      <c r="Q303" s="854"/>
      <c r="R303" s="854"/>
      <c r="S303" s="854"/>
      <c r="T303" s="854"/>
      <c r="U303" s="854"/>
      <c r="V303" s="854"/>
      <c r="W303" s="854"/>
      <c r="X303" s="854"/>
      <c r="Y303" s="854"/>
      <c r="Z303" s="854"/>
      <c r="AA303" s="854"/>
      <c r="AB303" s="854"/>
      <c r="AC303" s="854"/>
      <c r="AD303" s="854"/>
      <c r="AE303" s="854"/>
      <c r="AF303" s="854"/>
      <c r="AG303" s="854"/>
      <c r="AH303" s="854"/>
      <c r="AI303" s="854"/>
      <c r="AJ303" s="854"/>
      <c r="AK303" s="854"/>
      <c r="AL303" s="854"/>
      <c r="AM303" s="854"/>
      <c r="AN303" s="854"/>
      <c r="AO303" s="854"/>
      <c r="AP303" s="854"/>
      <c r="AQ303" s="854"/>
      <c r="AR303" s="854"/>
      <c r="AS303" s="854"/>
      <c r="AT303" s="854"/>
      <c r="AU303" s="854"/>
      <c r="AV303" s="854"/>
      <c r="AW303" s="854"/>
      <c r="AX303" s="854"/>
      <c r="AY303" s="854"/>
      <c r="AZ303" s="854"/>
      <c r="BA303" s="854"/>
      <c r="BB303" s="854"/>
      <c r="BC303" s="854"/>
      <c r="BD303" s="854"/>
      <c r="BE303" s="854"/>
      <c r="BF303" s="854"/>
      <c r="BG303" s="854"/>
      <c r="BH303" s="854"/>
      <c r="BI303" s="854"/>
      <c r="BJ303" s="854"/>
      <c r="BK303" s="854"/>
      <c r="BL303" s="854"/>
      <c r="BM303" s="854"/>
      <c r="BN303" s="854"/>
      <c r="BO303" s="854"/>
      <c r="BP303" s="854"/>
      <c r="BQ303" s="854"/>
      <c r="BR303" s="854"/>
      <c r="BS303" s="854"/>
      <c r="BT303" s="854"/>
      <c r="BU303" s="854"/>
      <c r="BV303" s="854"/>
      <c r="BW303" s="854"/>
      <c r="BX303" s="854"/>
      <c r="BY303" s="854"/>
      <c r="BZ303" s="854"/>
      <c r="CA303" s="854"/>
      <c r="CB303" s="854"/>
      <c r="CC303" s="854"/>
      <c r="CD303" s="854"/>
      <c r="CE303" s="854"/>
      <c r="CF303" s="854"/>
      <c r="CG303" s="854"/>
      <c r="CH303" s="854"/>
      <c r="CI303" s="854"/>
      <c r="CJ303" s="854"/>
      <c r="CK303" s="854"/>
      <c r="CL303" s="854"/>
      <c r="CM303" s="854"/>
      <c r="CN303" s="854"/>
      <c r="CO303" s="854"/>
      <c r="CP303" s="854"/>
      <c r="CQ303" s="854"/>
      <c r="CR303" s="854"/>
      <c r="CS303" s="854"/>
      <c r="CT303" s="854"/>
      <c r="CU303" s="854"/>
      <c r="CV303" s="854"/>
      <c r="CW303" s="854"/>
      <c r="CX303" s="854"/>
      <c r="CY303" s="854"/>
      <c r="CZ303" s="854"/>
      <c r="DA303" s="854"/>
      <c r="DB303" s="854"/>
      <c r="DC303" s="854"/>
      <c r="DD303" s="855"/>
    </row>
    <row r="304" spans="1:108" ht="21.75" customHeight="1">
      <c r="A304" s="848" t="s">
        <v>706</v>
      </c>
      <c r="B304" s="848"/>
      <c r="C304" s="848"/>
      <c r="D304" s="848"/>
      <c r="E304" s="848"/>
      <c r="F304" s="849" t="s">
        <v>2</v>
      </c>
      <c r="G304" s="850"/>
      <c r="H304" s="850"/>
      <c r="I304" s="850"/>
      <c r="J304" s="850"/>
      <c r="K304" s="850"/>
      <c r="L304" s="850"/>
      <c r="M304" s="850"/>
      <c r="N304" s="850"/>
      <c r="O304" s="850"/>
      <c r="P304" s="850"/>
      <c r="Q304" s="850"/>
      <c r="R304" s="850"/>
      <c r="S304" s="850"/>
      <c r="T304" s="850"/>
      <c r="U304" s="850"/>
      <c r="V304" s="850"/>
      <c r="W304" s="850"/>
      <c r="X304" s="850"/>
      <c r="Y304" s="850"/>
      <c r="Z304" s="850"/>
      <c r="AA304" s="850"/>
      <c r="AB304" s="850"/>
      <c r="AC304" s="850"/>
      <c r="AD304" s="850"/>
      <c r="AE304" s="850"/>
      <c r="AF304" s="851"/>
      <c r="AG304" s="852">
        <v>43739</v>
      </c>
      <c r="AH304" s="848"/>
      <c r="AI304" s="848"/>
      <c r="AJ304" s="848"/>
      <c r="AK304" s="848"/>
      <c r="AL304" s="848"/>
      <c r="AM304" s="848"/>
      <c r="AN304" s="848"/>
      <c r="AO304" s="848"/>
      <c r="AP304" s="848"/>
      <c r="AQ304" s="852">
        <v>43748</v>
      </c>
      <c r="AR304" s="848"/>
      <c r="AS304" s="848"/>
      <c r="AT304" s="848"/>
      <c r="AU304" s="848"/>
      <c r="AV304" s="848"/>
      <c r="AW304" s="848"/>
      <c r="AX304" s="848"/>
      <c r="AY304" s="848"/>
      <c r="AZ304" s="848"/>
      <c r="BA304" s="848"/>
      <c r="BB304" s="848"/>
      <c r="BC304" s="848"/>
      <c r="BD304" s="848"/>
      <c r="BE304" s="848"/>
      <c r="BF304" s="848"/>
      <c r="BG304" s="848"/>
      <c r="BH304" s="848"/>
      <c r="BI304" s="848"/>
      <c r="BJ304" s="848"/>
      <c r="BK304" s="848"/>
      <c r="BL304" s="848"/>
      <c r="BM304" s="848"/>
      <c r="BN304" s="848"/>
      <c r="BO304" s="848"/>
      <c r="BP304" s="848"/>
      <c r="BQ304" s="848"/>
      <c r="BR304" s="848"/>
      <c r="BS304" s="848"/>
      <c r="BT304" s="848"/>
      <c r="BU304" s="848"/>
      <c r="BV304" s="848"/>
      <c r="BW304" s="848"/>
      <c r="BX304" s="848"/>
      <c r="BY304" s="848"/>
      <c r="BZ304" s="848"/>
      <c r="CA304" s="848"/>
      <c r="CB304" s="848"/>
      <c r="CC304" s="848"/>
      <c r="CD304" s="848"/>
      <c r="CE304" s="848"/>
      <c r="CF304" s="848"/>
      <c r="CG304" s="848"/>
      <c r="CH304" s="848"/>
      <c r="CI304" s="848"/>
      <c r="CJ304" s="848"/>
      <c r="CK304" s="848"/>
      <c r="CL304" s="848"/>
      <c r="CM304" s="848"/>
      <c r="CN304" s="848"/>
      <c r="CO304" s="848"/>
      <c r="CP304" s="848"/>
      <c r="CQ304" s="848"/>
      <c r="CR304" s="848"/>
      <c r="CS304" s="848"/>
      <c r="CT304" s="848"/>
      <c r="CU304" s="848"/>
      <c r="CV304" s="848"/>
      <c r="CW304" s="848"/>
      <c r="CX304" s="848"/>
      <c r="CY304" s="848"/>
      <c r="CZ304" s="848"/>
      <c r="DA304" s="848"/>
      <c r="DB304" s="848"/>
      <c r="DC304" s="848"/>
      <c r="DD304" s="848"/>
    </row>
    <row r="305" spans="1:108" ht="21.75" customHeight="1">
      <c r="A305" s="848" t="s">
        <v>707</v>
      </c>
      <c r="B305" s="848"/>
      <c r="C305" s="848"/>
      <c r="D305" s="848"/>
      <c r="E305" s="848"/>
      <c r="F305" s="849" t="s">
        <v>4</v>
      </c>
      <c r="G305" s="850"/>
      <c r="H305" s="850"/>
      <c r="I305" s="850"/>
      <c r="J305" s="850"/>
      <c r="K305" s="850"/>
      <c r="L305" s="850"/>
      <c r="M305" s="850"/>
      <c r="N305" s="850"/>
      <c r="O305" s="850"/>
      <c r="P305" s="850"/>
      <c r="Q305" s="850"/>
      <c r="R305" s="850"/>
      <c r="S305" s="850"/>
      <c r="T305" s="850"/>
      <c r="U305" s="850"/>
      <c r="V305" s="850"/>
      <c r="W305" s="850"/>
      <c r="X305" s="850"/>
      <c r="Y305" s="850"/>
      <c r="Z305" s="850"/>
      <c r="AA305" s="850"/>
      <c r="AB305" s="850"/>
      <c r="AC305" s="850"/>
      <c r="AD305" s="850"/>
      <c r="AE305" s="850"/>
      <c r="AF305" s="851"/>
      <c r="AG305" s="852">
        <v>43749</v>
      </c>
      <c r="AH305" s="848"/>
      <c r="AI305" s="848"/>
      <c r="AJ305" s="848"/>
      <c r="AK305" s="848"/>
      <c r="AL305" s="848"/>
      <c r="AM305" s="848"/>
      <c r="AN305" s="848"/>
      <c r="AO305" s="848"/>
      <c r="AP305" s="848"/>
      <c r="AQ305" s="852">
        <v>43779</v>
      </c>
      <c r="AR305" s="848"/>
      <c r="AS305" s="848"/>
      <c r="AT305" s="848"/>
      <c r="AU305" s="848"/>
      <c r="AV305" s="848"/>
      <c r="AW305" s="848"/>
      <c r="AX305" s="848"/>
      <c r="AY305" s="848"/>
      <c r="AZ305" s="848"/>
      <c r="BA305" s="848"/>
      <c r="BB305" s="848"/>
      <c r="BC305" s="848"/>
      <c r="BD305" s="848"/>
      <c r="BE305" s="848"/>
      <c r="BF305" s="848"/>
      <c r="BG305" s="848"/>
      <c r="BH305" s="848"/>
      <c r="BI305" s="848"/>
      <c r="BJ305" s="848"/>
      <c r="BK305" s="848"/>
      <c r="BL305" s="848"/>
      <c r="BM305" s="848"/>
      <c r="BN305" s="848"/>
      <c r="BO305" s="848"/>
      <c r="BP305" s="848"/>
      <c r="BQ305" s="848"/>
      <c r="BR305" s="848"/>
      <c r="BS305" s="848"/>
      <c r="BT305" s="848"/>
      <c r="BU305" s="848"/>
      <c r="BV305" s="848"/>
      <c r="BW305" s="848"/>
      <c r="BX305" s="848"/>
      <c r="BY305" s="848"/>
      <c r="BZ305" s="848"/>
      <c r="CA305" s="848"/>
      <c r="CB305" s="848"/>
      <c r="CC305" s="848"/>
      <c r="CD305" s="848"/>
      <c r="CE305" s="848"/>
      <c r="CF305" s="848"/>
      <c r="CG305" s="848"/>
      <c r="CH305" s="848"/>
      <c r="CI305" s="848"/>
      <c r="CJ305" s="848"/>
      <c r="CK305" s="848"/>
      <c r="CL305" s="848"/>
      <c r="CM305" s="848"/>
      <c r="CN305" s="848"/>
      <c r="CO305" s="848"/>
      <c r="CP305" s="848"/>
      <c r="CQ305" s="848"/>
      <c r="CR305" s="848"/>
      <c r="CS305" s="848"/>
      <c r="CT305" s="848"/>
      <c r="CU305" s="848"/>
      <c r="CV305" s="848"/>
      <c r="CW305" s="848"/>
      <c r="CX305" s="848"/>
      <c r="CY305" s="848"/>
      <c r="CZ305" s="848"/>
      <c r="DA305" s="848"/>
      <c r="DB305" s="848"/>
      <c r="DC305" s="848"/>
      <c r="DD305" s="848"/>
    </row>
    <row r="306" spans="1:108" ht="21.75" customHeight="1">
      <c r="A306" s="848" t="s">
        <v>708</v>
      </c>
      <c r="B306" s="848"/>
      <c r="C306" s="848"/>
      <c r="D306" s="848"/>
      <c r="E306" s="848"/>
      <c r="F306" s="849" t="s">
        <v>281</v>
      </c>
      <c r="G306" s="850"/>
      <c r="H306" s="850"/>
      <c r="I306" s="850"/>
      <c r="J306" s="850"/>
      <c r="K306" s="850"/>
      <c r="L306" s="850"/>
      <c r="M306" s="850"/>
      <c r="N306" s="850"/>
      <c r="O306" s="850"/>
      <c r="P306" s="850"/>
      <c r="Q306" s="850"/>
      <c r="R306" s="850"/>
      <c r="S306" s="850"/>
      <c r="T306" s="850"/>
      <c r="U306" s="850"/>
      <c r="V306" s="850"/>
      <c r="W306" s="850"/>
      <c r="X306" s="850"/>
      <c r="Y306" s="850"/>
      <c r="Z306" s="850"/>
      <c r="AA306" s="850"/>
      <c r="AB306" s="850"/>
      <c r="AC306" s="850"/>
      <c r="AD306" s="850"/>
      <c r="AE306" s="850"/>
      <c r="AF306" s="851"/>
      <c r="AG306" s="852">
        <v>43780</v>
      </c>
      <c r="AH306" s="848"/>
      <c r="AI306" s="848"/>
      <c r="AJ306" s="848"/>
      <c r="AK306" s="848"/>
      <c r="AL306" s="848"/>
      <c r="AM306" s="848"/>
      <c r="AN306" s="848"/>
      <c r="AO306" s="848"/>
      <c r="AP306" s="848"/>
      <c r="AQ306" s="852">
        <v>43810</v>
      </c>
      <c r="AR306" s="848"/>
      <c r="AS306" s="848"/>
      <c r="AT306" s="848"/>
      <c r="AU306" s="848"/>
      <c r="AV306" s="848"/>
      <c r="AW306" s="848"/>
      <c r="AX306" s="848"/>
      <c r="AY306" s="848"/>
      <c r="AZ306" s="848"/>
      <c r="BA306" s="848"/>
      <c r="BB306" s="848"/>
      <c r="BC306" s="848"/>
      <c r="BD306" s="848"/>
      <c r="BE306" s="848"/>
      <c r="BF306" s="848"/>
      <c r="BG306" s="848"/>
      <c r="BH306" s="848"/>
      <c r="BI306" s="848"/>
      <c r="BJ306" s="848"/>
      <c r="BK306" s="848"/>
      <c r="BL306" s="848"/>
      <c r="BM306" s="848"/>
      <c r="BN306" s="848"/>
      <c r="BO306" s="848"/>
      <c r="BP306" s="848"/>
      <c r="BQ306" s="848"/>
      <c r="BR306" s="848"/>
      <c r="BS306" s="848"/>
      <c r="BT306" s="848"/>
      <c r="BU306" s="848"/>
      <c r="BV306" s="848"/>
      <c r="BW306" s="848"/>
      <c r="BX306" s="848"/>
      <c r="BY306" s="848"/>
      <c r="BZ306" s="848"/>
      <c r="CA306" s="848"/>
      <c r="CB306" s="848"/>
      <c r="CC306" s="848"/>
      <c r="CD306" s="848"/>
      <c r="CE306" s="848"/>
      <c r="CF306" s="848"/>
      <c r="CG306" s="848"/>
      <c r="CH306" s="848"/>
      <c r="CI306" s="848"/>
      <c r="CJ306" s="848"/>
      <c r="CK306" s="848"/>
      <c r="CL306" s="848"/>
      <c r="CM306" s="848"/>
      <c r="CN306" s="848"/>
      <c r="CO306" s="848"/>
      <c r="CP306" s="848"/>
      <c r="CQ306" s="848"/>
      <c r="CR306" s="848"/>
      <c r="CS306" s="848"/>
      <c r="CT306" s="848"/>
      <c r="CU306" s="848"/>
      <c r="CV306" s="848"/>
      <c r="CW306" s="848"/>
      <c r="CX306" s="848"/>
      <c r="CY306" s="848"/>
      <c r="CZ306" s="848"/>
      <c r="DA306" s="848"/>
      <c r="DB306" s="848"/>
      <c r="DC306" s="848"/>
      <c r="DD306" s="848"/>
    </row>
    <row r="307" spans="1:108" ht="21.75" customHeight="1">
      <c r="A307" s="859" t="s">
        <v>59</v>
      </c>
      <c r="B307" s="860"/>
      <c r="C307" s="860"/>
      <c r="D307" s="860"/>
      <c r="E307" s="860"/>
      <c r="F307" s="860"/>
      <c r="G307" s="860"/>
      <c r="H307" s="860"/>
      <c r="I307" s="860"/>
      <c r="J307" s="860"/>
      <c r="K307" s="860"/>
      <c r="L307" s="860"/>
      <c r="M307" s="860"/>
      <c r="N307" s="860"/>
      <c r="O307" s="860"/>
      <c r="P307" s="860"/>
      <c r="Q307" s="860"/>
      <c r="R307" s="860"/>
      <c r="S307" s="860"/>
      <c r="T307" s="860"/>
      <c r="U307" s="860"/>
      <c r="V307" s="860"/>
      <c r="W307" s="860"/>
      <c r="X307" s="860"/>
      <c r="Y307" s="860"/>
      <c r="Z307" s="860"/>
      <c r="AA307" s="860"/>
      <c r="AB307" s="860"/>
      <c r="AC307" s="860"/>
      <c r="AD307" s="860"/>
      <c r="AE307" s="860"/>
      <c r="AF307" s="860"/>
      <c r="AG307" s="860"/>
      <c r="AH307" s="860"/>
      <c r="AI307" s="860"/>
      <c r="AJ307" s="860"/>
      <c r="AK307" s="860"/>
      <c r="AL307" s="860"/>
      <c r="AM307" s="860"/>
      <c r="AN307" s="860"/>
      <c r="AO307" s="860"/>
      <c r="AP307" s="860"/>
      <c r="AQ307" s="860"/>
      <c r="AR307" s="860"/>
      <c r="AS307" s="860"/>
      <c r="AT307" s="860"/>
      <c r="AU307" s="860"/>
      <c r="AV307" s="860"/>
      <c r="AW307" s="860"/>
      <c r="AX307" s="860"/>
      <c r="AY307" s="860"/>
      <c r="AZ307" s="860"/>
      <c r="BA307" s="860"/>
      <c r="BB307" s="860"/>
      <c r="BC307" s="860"/>
      <c r="BD307" s="860"/>
      <c r="BE307" s="860"/>
      <c r="BF307" s="860"/>
      <c r="BG307" s="860"/>
      <c r="BH307" s="860"/>
      <c r="BI307" s="860"/>
      <c r="BJ307" s="860"/>
      <c r="BK307" s="860"/>
      <c r="BL307" s="860"/>
      <c r="BM307" s="860"/>
      <c r="BN307" s="860"/>
      <c r="BO307" s="860"/>
      <c r="BP307" s="860"/>
      <c r="BQ307" s="860"/>
      <c r="BR307" s="860"/>
      <c r="BS307" s="860"/>
      <c r="BT307" s="860"/>
      <c r="BU307" s="860"/>
      <c r="BV307" s="860"/>
      <c r="BW307" s="860"/>
      <c r="BX307" s="860"/>
      <c r="BY307" s="860"/>
      <c r="BZ307" s="860"/>
      <c r="CA307" s="860"/>
      <c r="CB307" s="860"/>
      <c r="CC307" s="860"/>
      <c r="CD307" s="860"/>
      <c r="CE307" s="860"/>
      <c r="CF307" s="860"/>
      <c r="CG307" s="860"/>
      <c r="CH307" s="860"/>
      <c r="CI307" s="860"/>
      <c r="CJ307" s="860"/>
      <c r="CK307" s="860"/>
      <c r="CL307" s="860"/>
      <c r="CM307" s="860"/>
      <c r="CN307" s="860"/>
      <c r="CO307" s="860"/>
      <c r="CP307" s="860"/>
      <c r="CQ307" s="860"/>
      <c r="CR307" s="860"/>
      <c r="CS307" s="860"/>
      <c r="CT307" s="860"/>
      <c r="CU307" s="860"/>
      <c r="CV307" s="860"/>
      <c r="CW307" s="860"/>
      <c r="CX307" s="860"/>
      <c r="CY307" s="860"/>
      <c r="CZ307" s="860"/>
      <c r="DA307" s="860"/>
      <c r="DB307" s="860"/>
      <c r="DC307" s="860"/>
      <c r="DD307" s="861"/>
    </row>
    <row r="308" spans="1:108" ht="21.75" customHeight="1">
      <c r="A308" s="848" t="s">
        <v>93</v>
      </c>
      <c r="B308" s="848"/>
      <c r="C308" s="848"/>
      <c r="D308" s="848"/>
      <c r="E308" s="848"/>
      <c r="F308" s="849" t="s">
        <v>718</v>
      </c>
      <c r="G308" s="850"/>
      <c r="H308" s="850"/>
      <c r="I308" s="850"/>
      <c r="J308" s="850"/>
      <c r="K308" s="850"/>
      <c r="L308" s="850"/>
      <c r="M308" s="850"/>
      <c r="N308" s="850"/>
      <c r="O308" s="850"/>
      <c r="P308" s="850"/>
      <c r="Q308" s="850"/>
      <c r="R308" s="850"/>
      <c r="S308" s="850"/>
      <c r="T308" s="850"/>
      <c r="U308" s="850"/>
      <c r="V308" s="850"/>
      <c r="W308" s="850"/>
      <c r="X308" s="850"/>
      <c r="Y308" s="850"/>
      <c r="Z308" s="850"/>
      <c r="AA308" s="850"/>
      <c r="AB308" s="850"/>
      <c r="AC308" s="850"/>
      <c r="AD308" s="850"/>
      <c r="AE308" s="850"/>
      <c r="AF308" s="851"/>
      <c r="AG308" s="852">
        <v>43191</v>
      </c>
      <c r="AH308" s="848"/>
      <c r="AI308" s="848"/>
      <c r="AJ308" s="848"/>
      <c r="AK308" s="848"/>
      <c r="AL308" s="848"/>
      <c r="AM308" s="848"/>
      <c r="AN308" s="848"/>
      <c r="AO308" s="848"/>
      <c r="AP308" s="848"/>
      <c r="AQ308" s="852">
        <v>43221</v>
      </c>
      <c r="AR308" s="848"/>
      <c r="AS308" s="848"/>
      <c r="AT308" s="848"/>
      <c r="AU308" s="848"/>
      <c r="AV308" s="848"/>
      <c r="AW308" s="848"/>
      <c r="AX308" s="848"/>
      <c r="AY308" s="848"/>
      <c r="AZ308" s="848"/>
      <c r="BA308" s="848"/>
      <c r="BB308" s="848"/>
      <c r="BC308" s="848"/>
      <c r="BD308" s="848"/>
      <c r="BE308" s="848"/>
      <c r="BF308" s="848"/>
      <c r="BG308" s="848"/>
      <c r="BH308" s="848"/>
      <c r="BI308" s="848"/>
      <c r="BJ308" s="848"/>
      <c r="BK308" s="848"/>
      <c r="BL308" s="848"/>
      <c r="BM308" s="848"/>
      <c r="BN308" s="848"/>
      <c r="BO308" s="848"/>
      <c r="BP308" s="848"/>
      <c r="BQ308" s="848"/>
      <c r="BR308" s="848"/>
      <c r="BS308" s="848"/>
      <c r="BT308" s="848"/>
      <c r="BU308" s="848"/>
      <c r="BV308" s="848"/>
      <c r="BW308" s="848"/>
      <c r="BX308" s="848"/>
      <c r="BY308" s="848"/>
      <c r="BZ308" s="848"/>
      <c r="CA308" s="848"/>
      <c r="CB308" s="848"/>
      <c r="CC308" s="848"/>
      <c r="CD308" s="848"/>
      <c r="CE308" s="848"/>
      <c r="CF308" s="848"/>
      <c r="CG308" s="848"/>
      <c r="CH308" s="848"/>
      <c r="CI308" s="848"/>
      <c r="CJ308" s="848"/>
      <c r="CK308" s="848"/>
      <c r="CL308" s="848"/>
      <c r="CM308" s="848"/>
      <c r="CN308" s="848"/>
      <c r="CO308" s="848"/>
      <c r="CP308" s="848"/>
      <c r="CQ308" s="848"/>
      <c r="CR308" s="848"/>
      <c r="CS308" s="848"/>
      <c r="CT308" s="848"/>
      <c r="CU308" s="848"/>
      <c r="CV308" s="848"/>
      <c r="CW308" s="848"/>
      <c r="CX308" s="848"/>
      <c r="CY308" s="848"/>
      <c r="CZ308" s="848"/>
      <c r="DA308" s="848"/>
      <c r="DB308" s="848"/>
      <c r="DC308" s="848"/>
      <c r="DD308" s="848"/>
    </row>
    <row r="309" spans="1:108" ht="21.75" customHeight="1">
      <c r="A309" s="848" t="s">
        <v>100</v>
      </c>
      <c r="B309" s="848"/>
      <c r="C309" s="848"/>
      <c r="D309" s="848"/>
      <c r="E309" s="848"/>
      <c r="F309" s="849" t="s">
        <v>46</v>
      </c>
      <c r="G309" s="850"/>
      <c r="H309" s="850"/>
      <c r="I309" s="850"/>
      <c r="J309" s="850"/>
      <c r="K309" s="850"/>
      <c r="L309" s="850"/>
      <c r="M309" s="850"/>
      <c r="N309" s="850"/>
      <c r="O309" s="850"/>
      <c r="P309" s="850"/>
      <c r="Q309" s="850"/>
      <c r="R309" s="850"/>
      <c r="S309" s="850"/>
      <c r="T309" s="850"/>
      <c r="U309" s="850"/>
      <c r="V309" s="850"/>
      <c r="W309" s="850"/>
      <c r="X309" s="850"/>
      <c r="Y309" s="850"/>
      <c r="Z309" s="850"/>
      <c r="AA309" s="850"/>
      <c r="AB309" s="850"/>
      <c r="AC309" s="850"/>
      <c r="AD309" s="850"/>
      <c r="AE309" s="850"/>
      <c r="AF309" s="851"/>
      <c r="AG309" s="852">
        <v>43374</v>
      </c>
      <c r="AH309" s="848"/>
      <c r="AI309" s="848"/>
      <c r="AJ309" s="848"/>
      <c r="AK309" s="848"/>
      <c r="AL309" s="848"/>
      <c r="AM309" s="848"/>
      <c r="AN309" s="848"/>
      <c r="AO309" s="848"/>
      <c r="AP309" s="848"/>
      <c r="AQ309" s="852">
        <v>43404</v>
      </c>
      <c r="AR309" s="848"/>
      <c r="AS309" s="848"/>
      <c r="AT309" s="848"/>
      <c r="AU309" s="848"/>
      <c r="AV309" s="848"/>
      <c r="AW309" s="848"/>
      <c r="AX309" s="848"/>
      <c r="AY309" s="848"/>
      <c r="AZ309" s="848"/>
      <c r="BA309" s="848"/>
      <c r="BB309" s="848"/>
      <c r="BC309" s="848"/>
      <c r="BD309" s="848"/>
      <c r="BE309" s="848"/>
      <c r="BF309" s="848"/>
      <c r="BG309" s="848"/>
      <c r="BH309" s="848"/>
      <c r="BI309" s="848"/>
      <c r="BJ309" s="848"/>
      <c r="BK309" s="848"/>
      <c r="BL309" s="848"/>
      <c r="BM309" s="848"/>
      <c r="BN309" s="848"/>
      <c r="BO309" s="848"/>
      <c r="BP309" s="848"/>
      <c r="BQ309" s="848"/>
      <c r="BR309" s="848"/>
      <c r="BS309" s="848"/>
      <c r="BT309" s="848"/>
      <c r="BU309" s="848"/>
      <c r="BV309" s="848"/>
      <c r="BW309" s="848"/>
      <c r="BX309" s="848"/>
      <c r="BY309" s="848"/>
      <c r="BZ309" s="848"/>
      <c r="CA309" s="848"/>
      <c r="CB309" s="848"/>
      <c r="CC309" s="848"/>
      <c r="CD309" s="848"/>
      <c r="CE309" s="848"/>
      <c r="CF309" s="848"/>
      <c r="CG309" s="848"/>
      <c r="CH309" s="848"/>
      <c r="CI309" s="848"/>
      <c r="CJ309" s="848"/>
      <c r="CK309" s="848"/>
      <c r="CL309" s="848"/>
      <c r="CM309" s="848"/>
      <c r="CN309" s="848"/>
      <c r="CO309" s="848"/>
      <c r="CP309" s="848"/>
      <c r="CQ309" s="848"/>
      <c r="CR309" s="848"/>
      <c r="CS309" s="848"/>
      <c r="CT309" s="848"/>
      <c r="CU309" s="848"/>
      <c r="CV309" s="848"/>
      <c r="CW309" s="848"/>
      <c r="CX309" s="848"/>
      <c r="CY309" s="848"/>
      <c r="CZ309" s="848"/>
      <c r="DA309" s="848"/>
      <c r="DB309" s="848"/>
      <c r="DC309" s="848"/>
      <c r="DD309" s="848"/>
    </row>
    <row r="310" spans="1:108" ht="21.75" customHeight="1">
      <c r="A310" s="848" t="s">
        <v>104</v>
      </c>
      <c r="B310" s="848"/>
      <c r="C310" s="848"/>
      <c r="D310" s="848"/>
      <c r="E310" s="848"/>
      <c r="F310" s="856" t="s">
        <v>722</v>
      </c>
      <c r="G310" s="857"/>
      <c r="H310" s="857"/>
      <c r="I310" s="857"/>
      <c r="J310" s="857"/>
      <c r="K310" s="857"/>
      <c r="L310" s="857"/>
      <c r="M310" s="857"/>
      <c r="N310" s="857"/>
      <c r="O310" s="857"/>
      <c r="P310" s="857"/>
      <c r="Q310" s="857"/>
      <c r="R310" s="857"/>
      <c r="S310" s="857"/>
      <c r="T310" s="857"/>
      <c r="U310" s="857"/>
      <c r="V310" s="857"/>
      <c r="W310" s="857"/>
      <c r="X310" s="857"/>
      <c r="Y310" s="857"/>
      <c r="Z310" s="857"/>
      <c r="AA310" s="857"/>
      <c r="AB310" s="857"/>
      <c r="AC310" s="857"/>
      <c r="AD310" s="857"/>
      <c r="AE310" s="857"/>
      <c r="AF310" s="858"/>
      <c r="AG310" s="852">
        <v>43405</v>
      </c>
      <c r="AH310" s="848"/>
      <c r="AI310" s="848"/>
      <c r="AJ310" s="848"/>
      <c r="AK310" s="848"/>
      <c r="AL310" s="848"/>
      <c r="AM310" s="848"/>
      <c r="AN310" s="848"/>
      <c r="AO310" s="848"/>
      <c r="AP310" s="848"/>
      <c r="AQ310" s="852">
        <v>43434</v>
      </c>
      <c r="AR310" s="848"/>
      <c r="AS310" s="848"/>
      <c r="AT310" s="848"/>
      <c r="AU310" s="848"/>
      <c r="AV310" s="848"/>
      <c r="AW310" s="848"/>
      <c r="AX310" s="848"/>
      <c r="AY310" s="848"/>
      <c r="AZ310" s="848"/>
      <c r="BA310" s="848"/>
      <c r="BB310" s="848"/>
      <c r="BC310" s="848"/>
      <c r="BD310" s="848"/>
      <c r="BE310" s="848"/>
      <c r="BF310" s="848"/>
      <c r="BG310" s="848"/>
      <c r="BH310" s="848"/>
      <c r="BI310" s="848"/>
      <c r="BJ310" s="848"/>
      <c r="BK310" s="848"/>
      <c r="BL310" s="848"/>
      <c r="BM310" s="848"/>
      <c r="BN310" s="848"/>
      <c r="BO310" s="848"/>
      <c r="BP310" s="848"/>
      <c r="BQ310" s="848"/>
      <c r="BR310" s="848"/>
      <c r="BS310" s="848"/>
      <c r="BT310" s="848"/>
      <c r="BU310" s="848"/>
      <c r="BV310" s="848"/>
      <c r="BW310" s="848"/>
      <c r="BX310" s="848"/>
      <c r="BY310" s="848"/>
      <c r="BZ310" s="848"/>
      <c r="CA310" s="848"/>
      <c r="CB310" s="848"/>
      <c r="CC310" s="848"/>
      <c r="CD310" s="848"/>
      <c r="CE310" s="848"/>
      <c r="CF310" s="848"/>
      <c r="CG310" s="848"/>
      <c r="CH310" s="848"/>
      <c r="CI310" s="848"/>
      <c r="CJ310" s="848"/>
      <c r="CK310" s="848"/>
      <c r="CL310" s="848"/>
      <c r="CM310" s="848"/>
      <c r="CN310" s="848"/>
      <c r="CO310" s="848"/>
      <c r="CP310" s="848"/>
      <c r="CQ310" s="848"/>
      <c r="CR310" s="848"/>
      <c r="CS310" s="848"/>
      <c r="CT310" s="848"/>
      <c r="CU310" s="848"/>
      <c r="CV310" s="848"/>
      <c r="CW310" s="848"/>
      <c r="CX310" s="848"/>
      <c r="CY310" s="848"/>
      <c r="CZ310" s="848"/>
      <c r="DA310" s="848"/>
      <c r="DB310" s="848"/>
      <c r="DC310" s="848"/>
      <c r="DD310" s="848"/>
    </row>
    <row r="311" spans="1:108" ht="21.75" customHeight="1">
      <c r="A311" s="848">
        <v>2</v>
      </c>
      <c r="B311" s="848"/>
      <c r="C311" s="848"/>
      <c r="D311" s="848"/>
      <c r="E311" s="848"/>
      <c r="F311" s="853" t="s">
        <v>723</v>
      </c>
      <c r="G311" s="854"/>
      <c r="H311" s="854"/>
      <c r="I311" s="854"/>
      <c r="J311" s="854"/>
      <c r="K311" s="854"/>
      <c r="L311" s="854"/>
      <c r="M311" s="854"/>
      <c r="N311" s="854"/>
      <c r="O311" s="854"/>
      <c r="P311" s="854"/>
      <c r="Q311" s="854"/>
      <c r="R311" s="854"/>
      <c r="S311" s="854"/>
      <c r="T311" s="854"/>
      <c r="U311" s="854"/>
      <c r="V311" s="854"/>
      <c r="W311" s="854"/>
      <c r="X311" s="854"/>
      <c r="Y311" s="854"/>
      <c r="Z311" s="854"/>
      <c r="AA311" s="854"/>
      <c r="AB311" s="854"/>
      <c r="AC311" s="854"/>
      <c r="AD311" s="854"/>
      <c r="AE311" s="854"/>
      <c r="AF311" s="854"/>
      <c r="AG311" s="854"/>
      <c r="AH311" s="854"/>
      <c r="AI311" s="854"/>
      <c r="AJ311" s="854"/>
      <c r="AK311" s="854"/>
      <c r="AL311" s="854"/>
      <c r="AM311" s="854"/>
      <c r="AN311" s="854"/>
      <c r="AO311" s="854"/>
      <c r="AP311" s="854"/>
      <c r="AQ311" s="854"/>
      <c r="AR311" s="854"/>
      <c r="AS311" s="854"/>
      <c r="AT311" s="854"/>
      <c r="AU311" s="854"/>
      <c r="AV311" s="854"/>
      <c r="AW311" s="854"/>
      <c r="AX311" s="854"/>
      <c r="AY311" s="854"/>
      <c r="AZ311" s="854"/>
      <c r="BA311" s="854"/>
      <c r="BB311" s="854"/>
      <c r="BC311" s="854"/>
      <c r="BD311" s="854"/>
      <c r="BE311" s="854"/>
      <c r="BF311" s="854"/>
      <c r="BG311" s="854"/>
      <c r="BH311" s="854"/>
      <c r="BI311" s="854"/>
      <c r="BJ311" s="854"/>
      <c r="BK311" s="854"/>
      <c r="BL311" s="854"/>
      <c r="BM311" s="854"/>
      <c r="BN311" s="854"/>
      <c r="BO311" s="854"/>
      <c r="BP311" s="854"/>
      <c r="BQ311" s="854"/>
      <c r="BR311" s="854"/>
      <c r="BS311" s="854"/>
      <c r="BT311" s="854"/>
      <c r="BU311" s="854"/>
      <c r="BV311" s="854"/>
      <c r="BW311" s="854"/>
      <c r="BX311" s="854"/>
      <c r="BY311" s="854"/>
      <c r="BZ311" s="854"/>
      <c r="CA311" s="854"/>
      <c r="CB311" s="854"/>
      <c r="CC311" s="854"/>
      <c r="CD311" s="854"/>
      <c r="CE311" s="854"/>
      <c r="CF311" s="854"/>
      <c r="CG311" s="854"/>
      <c r="CH311" s="854"/>
      <c r="CI311" s="854"/>
      <c r="CJ311" s="854"/>
      <c r="CK311" s="854"/>
      <c r="CL311" s="854"/>
      <c r="CM311" s="854"/>
      <c r="CN311" s="854"/>
      <c r="CO311" s="854"/>
      <c r="CP311" s="854"/>
      <c r="CQ311" s="854"/>
      <c r="CR311" s="854"/>
      <c r="CS311" s="854"/>
      <c r="CT311" s="854"/>
      <c r="CU311" s="854"/>
      <c r="CV311" s="854"/>
      <c r="CW311" s="854"/>
      <c r="CX311" s="854"/>
      <c r="CY311" s="854"/>
      <c r="CZ311" s="854"/>
      <c r="DA311" s="854"/>
      <c r="DB311" s="854"/>
      <c r="DC311" s="854"/>
      <c r="DD311" s="855"/>
    </row>
    <row r="312" spans="1:108" ht="21.75" customHeight="1">
      <c r="A312" s="848" t="s">
        <v>108</v>
      </c>
      <c r="B312" s="848"/>
      <c r="C312" s="848"/>
      <c r="D312" s="848"/>
      <c r="E312" s="848"/>
      <c r="F312" s="856" t="s">
        <v>283</v>
      </c>
      <c r="G312" s="857"/>
      <c r="H312" s="857"/>
      <c r="I312" s="857"/>
      <c r="J312" s="857"/>
      <c r="K312" s="857"/>
      <c r="L312" s="857"/>
      <c r="M312" s="857"/>
      <c r="N312" s="857"/>
      <c r="O312" s="857"/>
      <c r="P312" s="857"/>
      <c r="Q312" s="857"/>
      <c r="R312" s="857"/>
      <c r="S312" s="857"/>
      <c r="T312" s="857"/>
      <c r="U312" s="857"/>
      <c r="V312" s="857"/>
      <c r="W312" s="857"/>
      <c r="X312" s="857"/>
      <c r="Y312" s="857"/>
      <c r="Z312" s="857"/>
      <c r="AA312" s="857"/>
      <c r="AB312" s="857"/>
      <c r="AC312" s="857"/>
      <c r="AD312" s="857"/>
      <c r="AE312" s="857"/>
      <c r="AF312" s="858"/>
      <c r="AG312" s="852">
        <v>43475</v>
      </c>
      <c r="AH312" s="848"/>
      <c r="AI312" s="848"/>
      <c r="AJ312" s="848"/>
      <c r="AK312" s="848"/>
      <c r="AL312" s="848"/>
      <c r="AM312" s="848"/>
      <c r="AN312" s="848"/>
      <c r="AO312" s="848"/>
      <c r="AP312" s="848"/>
      <c r="AQ312" s="852">
        <v>43506</v>
      </c>
      <c r="AR312" s="848"/>
      <c r="AS312" s="848"/>
      <c r="AT312" s="848"/>
      <c r="AU312" s="848"/>
      <c r="AV312" s="848"/>
      <c r="AW312" s="848"/>
      <c r="AX312" s="848"/>
      <c r="AY312" s="848"/>
      <c r="AZ312" s="848"/>
      <c r="BA312" s="848"/>
      <c r="BB312" s="848"/>
      <c r="BC312" s="848"/>
      <c r="BD312" s="848"/>
      <c r="BE312" s="848"/>
      <c r="BF312" s="848"/>
      <c r="BG312" s="848"/>
      <c r="BH312" s="848"/>
      <c r="BI312" s="848"/>
      <c r="BJ312" s="848"/>
      <c r="BK312" s="848"/>
      <c r="BL312" s="848"/>
      <c r="BM312" s="848"/>
      <c r="BN312" s="848"/>
      <c r="BO312" s="848"/>
      <c r="BP312" s="848"/>
      <c r="BQ312" s="848"/>
      <c r="BR312" s="848"/>
      <c r="BS312" s="848"/>
      <c r="BT312" s="848"/>
      <c r="BU312" s="848"/>
      <c r="BV312" s="848"/>
      <c r="BW312" s="848"/>
      <c r="BX312" s="848"/>
      <c r="BY312" s="848"/>
      <c r="BZ312" s="848"/>
      <c r="CA312" s="848"/>
      <c r="CB312" s="848"/>
      <c r="CC312" s="848"/>
      <c r="CD312" s="848"/>
      <c r="CE312" s="848"/>
      <c r="CF312" s="848"/>
      <c r="CG312" s="848"/>
      <c r="CH312" s="848"/>
      <c r="CI312" s="848"/>
      <c r="CJ312" s="848"/>
      <c r="CK312" s="848"/>
      <c r="CL312" s="848"/>
      <c r="CM312" s="848"/>
      <c r="CN312" s="848"/>
      <c r="CO312" s="848"/>
      <c r="CP312" s="848"/>
      <c r="CQ312" s="848"/>
      <c r="CR312" s="848"/>
      <c r="CS312" s="848"/>
      <c r="CT312" s="848"/>
      <c r="CU312" s="848"/>
      <c r="CV312" s="848"/>
      <c r="CW312" s="848"/>
      <c r="CX312" s="848"/>
      <c r="CY312" s="848"/>
      <c r="CZ312" s="848"/>
      <c r="DA312" s="848"/>
      <c r="DB312" s="848"/>
      <c r="DC312" s="848"/>
      <c r="DD312" s="848"/>
    </row>
    <row r="313" spans="1:108" ht="21.75" customHeight="1">
      <c r="A313" s="848" t="s">
        <v>109</v>
      </c>
      <c r="B313" s="848"/>
      <c r="C313" s="848"/>
      <c r="D313" s="848"/>
      <c r="E313" s="848"/>
      <c r="F313" s="849" t="s">
        <v>724</v>
      </c>
      <c r="G313" s="850"/>
      <c r="H313" s="850"/>
      <c r="I313" s="850"/>
      <c r="J313" s="850"/>
      <c r="K313" s="850"/>
      <c r="L313" s="850"/>
      <c r="M313" s="850"/>
      <c r="N313" s="850"/>
      <c r="O313" s="850"/>
      <c r="P313" s="850"/>
      <c r="Q313" s="850"/>
      <c r="R313" s="850"/>
      <c r="S313" s="850"/>
      <c r="T313" s="850"/>
      <c r="U313" s="850"/>
      <c r="V313" s="850"/>
      <c r="W313" s="850"/>
      <c r="X313" s="850"/>
      <c r="Y313" s="850"/>
      <c r="Z313" s="850"/>
      <c r="AA313" s="850"/>
      <c r="AB313" s="850"/>
      <c r="AC313" s="850"/>
      <c r="AD313" s="850"/>
      <c r="AE313" s="850"/>
      <c r="AF313" s="851"/>
      <c r="AG313" s="852">
        <v>43160</v>
      </c>
      <c r="AH313" s="848"/>
      <c r="AI313" s="848"/>
      <c r="AJ313" s="848"/>
      <c r="AK313" s="848"/>
      <c r="AL313" s="848"/>
      <c r="AM313" s="848"/>
      <c r="AN313" s="848"/>
      <c r="AO313" s="848"/>
      <c r="AP313" s="848"/>
      <c r="AQ313" s="852">
        <v>43373</v>
      </c>
      <c r="AR313" s="848"/>
      <c r="AS313" s="848"/>
      <c r="AT313" s="848"/>
      <c r="AU313" s="848"/>
      <c r="AV313" s="848"/>
      <c r="AW313" s="848"/>
      <c r="AX313" s="848"/>
      <c r="AY313" s="848"/>
      <c r="AZ313" s="848"/>
      <c r="BA313" s="848"/>
      <c r="BB313" s="848"/>
      <c r="BC313" s="848"/>
      <c r="BD313" s="848"/>
      <c r="BE313" s="848"/>
      <c r="BF313" s="848"/>
      <c r="BG313" s="848"/>
      <c r="BH313" s="848"/>
      <c r="BI313" s="848"/>
      <c r="BJ313" s="848"/>
      <c r="BK313" s="848"/>
      <c r="BL313" s="848"/>
      <c r="BM313" s="848"/>
      <c r="BN313" s="848"/>
      <c r="BO313" s="848"/>
      <c r="BP313" s="848"/>
      <c r="BQ313" s="848"/>
      <c r="BR313" s="848"/>
      <c r="BS313" s="848"/>
      <c r="BT313" s="848"/>
      <c r="BU313" s="848"/>
      <c r="BV313" s="848"/>
      <c r="BW313" s="848"/>
      <c r="BX313" s="848"/>
      <c r="BY313" s="848"/>
      <c r="BZ313" s="848"/>
      <c r="CA313" s="848"/>
      <c r="CB313" s="848"/>
      <c r="CC313" s="848"/>
      <c r="CD313" s="848"/>
      <c r="CE313" s="848"/>
      <c r="CF313" s="848"/>
      <c r="CG313" s="848"/>
      <c r="CH313" s="848"/>
      <c r="CI313" s="848"/>
      <c r="CJ313" s="848"/>
      <c r="CK313" s="848"/>
      <c r="CL313" s="848"/>
      <c r="CM313" s="848"/>
      <c r="CN313" s="848"/>
      <c r="CO313" s="848"/>
      <c r="CP313" s="848"/>
      <c r="CQ313" s="848"/>
      <c r="CR313" s="848"/>
      <c r="CS313" s="848"/>
      <c r="CT313" s="848"/>
      <c r="CU313" s="848"/>
      <c r="CV313" s="848"/>
      <c r="CW313" s="848"/>
      <c r="CX313" s="848"/>
      <c r="CY313" s="848"/>
      <c r="CZ313" s="848"/>
      <c r="DA313" s="848"/>
      <c r="DB313" s="848"/>
      <c r="DC313" s="848"/>
      <c r="DD313" s="848"/>
    </row>
    <row r="314" spans="1:108" ht="21.75" customHeight="1">
      <c r="A314" s="848">
        <v>3</v>
      </c>
      <c r="B314" s="848"/>
      <c r="C314" s="848"/>
      <c r="D314" s="848"/>
      <c r="E314" s="848"/>
      <c r="F314" s="853" t="s">
        <v>726</v>
      </c>
      <c r="G314" s="854"/>
      <c r="H314" s="854"/>
      <c r="I314" s="854"/>
      <c r="J314" s="854"/>
      <c r="K314" s="854"/>
      <c r="L314" s="854"/>
      <c r="M314" s="854"/>
      <c r="N314" s="854"/>
      <c r="O314" s="854"/>
      <c r="P314" s="854"/>
      <c r="Q314" s="854"/>
      <c r="R314" s="854"/>
      <c r="S314" s="854"/>
      <c r="T314" s="854"/>
      <c r="U314" s="854"/>
      <c r="V314" s="854"/>
      <c r="W314" s="854"/>
      <c r="X314" s="854"/>
      <c r="Y314" s="854"/>
      <c r="Z314" s="854"/>
      <c r="AA314" s="854"/>
      <c r="AB314" s="854"/>
      <c r="AC314" s="854"/>
      <c r="AD314" s="854"/>
      <c r="AE314" s="854"/>
      <c r="AF314" s="854"/>
      <c r="AG314" s="854"/>
      <c r="AH314" s="854"/>
      <c r="AI314" s="854"/>
      <c r="AJ314" s="854"/>
      <c r="AK314" s="854"/>
      <c r="AL314" s="854"/>
      <c r="AM314" s="854"/>
      <c r="AN314" s="854"/>
      <c r="AO314" s="854"/>
      <c r="AP314" s="854"/>
      <c r="AQ314" s="854"/>
      <c r="AR314" s="854"/>
      <c r="AS314" s="854"/>
      <c r="AT314" s="854"/>
      <c r="AU314" s="854"/>
      <c r="AV314" s="854"/>
      <c r="AW314" s="854"/>
      <c r="AX314" s="854"/>
      <c r="AY314" s="854"/>
      <c r="AZ314" s="854"/>
      <c r="BA314" s="854"/>
      <c r="BB314" s="854"/>
      <c r="BC314" s="854"/>
      <c r="BD314" s="854"/>
      <c r="BE314" s="854"/>
      <c r="BF314" s="854"/>
      <c r="BG314" s="854"/>
      <c r="BH314" s="854"/>
      <c r="BI314" s="854"/>
      <c r="BJ314" s="854"/>
      <c r="BK314" s="854"/>
      <c r="BL314" s="854"/>
      <c r="BM314" s="854"/>
      <c r="BN314" s="854"/>
      <c r="BO314" s="854"/>
      <c r="BP314" s="854"/>
      <c r="BQ314" s="854"/>
      <c r="BR314" s="854"/>
      <c r="BS314" s="854"/>
      <c r="BT314" s="854"/>
      <c r="BU314" s="854"/>
      <c r="BV314" s="854"/>
      <c r="BW314" s="854"/>
      <c r="BX314" s="854"/>
      <c r="BY314" s="854"/>
      <c r="BZ314" s="854"/>
      <c r="CA314" s="854"/>
      <c r="CB314" s="854"/>
      <c r="CC314" s="854"/>
      <c r="CD314" s="854"/>
      <c r="CE314" s="854"/>
      <c r="CF314" s="854"/>
      <c r="CG314" s="854"/>
      <c r="CH314" s="854"/>
      <c r="CI314" s="854"/>
      <c r="CJ314" s="854"/>
      <c r="CK314" s="854"/>
      <c r="CL314" s="854"/>
      <c r="CM314" s="854"/>
      <c r="CN314" s="854"/>
      <c r="CO314" s="854"/>
      <c r="CP314" s="854"/>
      <c r="CQ314" s="854"/>
      <c r="CR314" s="854"/>
      <c r="CS314" s="854"/>
      <c r="CT314" s="854"/>
      <c r="CU314" s="854"/>
      <c r="CV314" s="854"/>
      <c r="CW314" s="854"/>
      <c r="CX314" s="854"/>
      <c r="CY314" s="854"/>
      <c r="CZ314" s="854"/>
      <c r="DA314" s="854"/>
      <c r="DB314" s="854"/>
      <c r="DC314" s="854"/>
      <c r="DD314" s="855"/>
    </row>
    <row r="315" spans="1:108" ht="21.75" customHeight="1">
      <c r="A315" s="848" t="s">
        <v>702</v>
      </c>
      <c r="B315" s="848"/>
      <c r="C315" s="848"/>
      <c r="D315" s="848"/>
      <c r="E315" s="848"/>
      <c r="F315" s="849" t="s">
        <v>727</v>
      </c>
      <c r="G315" s="850"/>
      <c r="H315" s="850"/>
      <c r="I315" s="850"/>
      <c r="J315" s="850"/>
      <c r="K315" s="850"/>
      <c r="L315" s="850"/>
      <c r="M315" s="850"/>
      <c r="N315" s="850"/>
      <c r="O315" s="850"/>
      <c r="P315" s="850"/>
      <c r="Q315" s="850"/>
      <c r="R315" s="850"/>
      <c r="S315" s="850"/>
      <c r="T315" s="850"/>
      <c r="U315" s="850"/>
      <c r="V315" s="850"/>
      <c r="W315" s="850"/>
      <c r="X315" s="850"/>
      <c r="Y315" s="850"/>
      <c r="Z315" s="850"/>
      <c r="AA315" s="850"/>
      <c r="AB315" s="850"/>
      <c r="AC315" s="850"/>
      <c r="AD315" s="850"/>
      <c r="AE315" s="850"/>
      <c r="AF315" s="851"/>
      <c r="AG315" s="852">
        <v>43556</v>
      </c>
      <c r="AH315" s="848"/>
      <c r="AI315" s="848"/>
      <c r="AJ315" s="848"/>
      <c r="AK315" s="848"/>
      <c r="AL315" s="848"/>
      <c r="AM315" s="848"/>
      <c r="AN315" s="848"/>
      <c r="AO315" s="848"/>
      <c r="AP315" s="848"/>
      <c r="AQ315" s="852">
        <v>43570</v>
      </c>
      <c r="AR315" s="848"/>
      <c r="AS315" s="848"/>
      <c r="AT315" s="848"/>
      <c r="AU315" s="848"/>
      <c r="AV315" s="848"/>
      <c r="AW315" s="848"/>
      <c r="AX315" s="848"/>
      <c r="AY315" s="848"/>
      <c r="AZ315" s="848"/>
      <c r="BA315" s="848"/>
      <c r="BB315" s="848"/>
      <c r="BC315" s="848"/>
      <c r="BD315" s="848"/>
      <c r="BE315" s="848"/>
      <c r="BF315" s="848"/>
      <c r="BG315" s="848"/>
      <c r="BH315" s="848"/>
      <c r="BI315" s="848"/>
      <c r="BJ315" s="848"/>
      <c r="BK315" s="848"/>
      <c r="BL315" s="848"/>
      <c r="BM315" s="848"/>
      <c r="BN315" s="848"/>
      <c r="BO315" s="848"/>
      <c r="BP315" s="848"/>
      <c r="BQ315" s="848"/>
      <c r="BR315" s="848"/>
      <c r="BS315" s="848"/>
      <c r="BT315" s="848"/>
      <c r="BU315" s="848"/>
      <c r="BV315" s="848"/>
      <c r="BW315" s="848"/>
      <c r="BX315" s="848"/>
      <c r="BY315" s="848"/>
      <c r="BZ315" s="848"/>
      <c r="CA315" s="848"/>
      <c r="CB315" s="848"/>
      <c r="CC315" s="848"/>
      <c r="CD315" s="848"/>
      <c r="CE315" s="848"/>
      <c r="CF315" s="848"/>
      <c r="CG315" s="848"/>
      <c r="CH315" s="848"/>
      <c r="CI315" s="848"/>
      <c r="CJ315" s="848"/>
      <c r="CK315" s="848"/>
      <c r="CL315" s="848"/>
      <c r="CM315" s="848"/>
      <c r="CN315" s="848"/>
      <c r="CO315" s="848"/>
      <c r="CP315" s="848"/>
      <c r="CQ315" s="848"/>
      <c r="CR315" s="848"/>
      <c r="CS315" s="848"/>
      <c r="CT315" s="848"/>
      <c r="CU315" s="848"/>
      <c r="CV315" s="848"/>
      <c r="CW315" s="848"/>
      <c r="CX315" s="848"/>
      <c r="CY315" s="848"/>
      <c r="CZ315" s="848"/>
      <c r="DA315" s="848"/>
      <c r="DB315" s="848"/>
      <c r="DC315" s="848"/>
      <c r="DD315" s="848"/>
    </row>
    <row r="316" spans="1:108" ht="21.75" customHeight="1">
      <c r="A316" s="848" t="s">
        <v>703</v>
      </c>
      <c r="B316" s="848"/>
      <c r="C316" s="848"/>
      <c r="D316" s="848"/>
      <c r="E316" s="848"/>
      <c r="F316" s="856" t="s">
        <v>266</v>
      </c>
      <c r="G316" s="857"/>
      <c r="H316" s="857"/>
      <c r="I316" s="857"/>
      <c r="J316" s="857"/>
      <c r="K316" s="857"/>
      <c r="L316" s="857"/>
      <c r="M316" s="857"/>
      <c r="N316" s="857"/>
      <c r="O316" s="857"/>
      <c r="P316" s="857"/>
      <c r="Q316" s="857"/>
      <c r="R316" s="857"/>
      <c r="S316" s="857"/>
      <c r="T316" s="857"/>
      <c r="U316" s="857"/>
      <c r="V316" s="857"/>
      <c r="W316" s="857"/>
      <c r="X316" s="857"/>
      <c r="Y316" s="857"/>
      <c r="Z316" s="857"/>
      <c r="AA316" s="857"/>
      <c r="AB316" s="857"/>
      <c r="AC316" s="857"/>
      <c r="AD316" s="857"/>
      <c r="AE316" s="857"/>
      <c r="AF316" s="858"/>
      <c r="AG316" s="852">
        <v>43525</v>
      </c>
      <c r="AH316" s="848"/>
      <c r="AI316" s="848"/>
      <c r="AJ316" s="848"/>
      <c r="AK316" s="848"/>
      <c r="AL316" s="848"/>
      <c r="AM316" s="848"/>
      <c r="AN316" s="848"/>
      <c r="AO316" s="848"/>
      <c r="AP316" s="848"/>
      <c r="AQ316" s="852">
        <v>43615</v>
      </c>
      <c r="AR316" s="848"/>
      <c r="AS316" s="848"/>
      <c r="AT316" s="848"/>
      <c r="AU316" s="848"/>
      <c r="AV316" s="848"/>
      <c r="AW316" s="848"/>
      <c r="AX316" s="848"/>
      <c r="AY316" s="848"/>
      <c r="AZ316" s="848"/>
      <c r="BA316" s="848"/>
      <c r="BB316" s="848"/>
      <c r="BC316" s="848"/>
      <c r="BD316" s="848"/>
      <c r="BE316" s="848"/>
      <c r="BF316" s="848"/>
      <c r="BG316" s="848"/>
      <c r="BH316" s="848"/>
      <c r="BI316" s="848"/>
      <c r="BJ316" s="848"/>
      <c r="BK316" s="848"/>
      <c r="BL316" s="848"/>
      <c r="BM316" s="848"/>
      <c r="BN316" s="848"/>
      <c r="BO316" s="848"/>
      <c r="BP316" s="848"/>
      <c r="BQ316" s="848"/>
      <c r="BR316" s="848"/>
      <c r="BS316" s="848"/>
      <c r="BT316" s="848"/>
      <c r="BU316" s="848"/>
      <c r="BV316" s="848"/>
      <c r="BW316" s="848"/>
      <c r="BX316" s="848"/>
      <c r="BY316" s="848"/>
      <c r="BZ316" s="848"/>
      <c r="CA316" s="848"/>
      <c r="CB316" s="848"/>
      <c r="CC316" s="848"/>
      <c r="CD316" s="848"/>
      <c r="CE316" s="848"/>
      <c r="CF316" s="848"/>
      <c r="CG316" s="848"/>
      <c r="CH316" s="848"/>
      <c r="CI316" s="848"/>
      <c r="CJ316" s="848"/>
      <c r="CK316" s="848"/>
      <c r="CL316" s="848"/>
      <c r="CM316" s="848"/>
      <c r="CN316" s="848"/>
      <c r="CO316" s="848"/>
      <c r="CP316" s="848"/>
      <c r="CQ316" s="848"/>
      <c r="CR316" s="848"/>
      <c r="CS316" s="848"/>
      <c r="CT316" s="848"/>
      <c r="CU316" s="848"/>
      <c r="CV316" s="848"/>
      <c r="CW316" s="848"/>
      <c r="CX316" s="848"/>
      <c r="CY316" s="848"/>
      <c r="CZ316" s="848"/>
      <c r="DA316" s="848"/>
      <c r="DB316" s="848"/>
      <c r="DC316" s="848"/>
      <c r="DD316" s="848"/>
    </row>
    <row r="317" spans="1:108" ht="21.75" customHeight="1">
      <c r="A317" s="848" t="s">
        <v>704</v>
      </c>
      <c r="B317" s="848"/>
      <c r="C317" s="848"/>
      <c r="D317" s="848"/>
      <c r="E317" s="848"/>
      <c r="F317" s="856" t="s">
        <v>267</v>
      </c>
      <c r="G317" s="857"/>
      <c r="H317" s="857"/>
      <c r="I317" s="857"/>
      <c r="J317" s="857"/>
      <c r="K317" s="857"/>
      <c r="L317" s="857"/>
      <c r="M317" s="857"/>
      <c r="N317" s="857"/>
      <c r="O317" s="857"/>
      <c r="P317" s="857"/>
      <c r="Q317" s="857"/>
      <c r="R317" s="857"/>
      <c r="S317" s="857"/>
      <c r="T317" s="857"/>
      <c r="U317" s="857"/>
      <c r="V317" s="857"/>
      <c r="W317" s="857"/>
      <c r="X317" s="857"/>
      <c r="Y317" s="857"/>
      <c r="Z317" s="857"/>
      <c r="AA317" s="857"/>
      <c r="AB317" s="857"/>
      <c r="AC317" s="857"/>
      <c r="AD317" s="857"/>
      <c r="AE317" s="857"/>
      <c r="AF317" s="858"/>
      <c r="AG317" s="852">
        <v>43617</v>
      </c>
      <c r="AH317" s="848"/>
      <c r="AI317" s="848"/>
      <c r="AJ317" s="848"/>
      <c r="AK317" s="848"/>
      <c r="AL317" s="848"/>
      <c r="AM317" s="848"/>
      <c r="AN317" s="848"/>
      <c r="AO317" s="848"/>
      <c r="AP317" s="848"/>
      <c r="AQ317" s="852">
        <v>43707</v>
      </c>
      <c r="AR317" s="848"/>
      <c r="AS317" s="848"/>
      <c r="AT317" s="848"/>
      <c r="AU317" s="848"/>
      <c r="AV317" s="848"/>
      <c r="AW317" s="848"/>
      <c r="AX317" s="848"/>
      <c r="AY317" s="848"/>
      <c r="AZ317" s="848"/>
      <c r="BA317" s="848"/>
      <c r="BB317" s="848"/>
      <c r="BC317" s="848"/>
      <c r="BD317" s="848"/>
      <c r="BE317" s="848"/>
      <c r="BF317" s="848"/>
      <c r="BG317" s="848"/>
      <c r="BH317" s="848"/>
      <c r="BI317" s="848"/>
      <c r="BJ317" s="848"/>
      <c r="BK317" s="848"/>
      <c r="BL317" s="848"/>
      <c r="BM317" s="848"/>
      <c r="BN317" s="848"/>
      <c r="BO317" s="848"/>
      <c r="BP317" s="848"/>
      <c r="BQ317" s="848"/>
      <c r="BR317" s="848"/>
      <c r="BS317" s="848"/>
      <c r="BT317" s="848"/>
      <c r="BU317" s="848"/>
      <c r="BV317" s="848"/>
      <c r="BW317" s="848"/>
      <c r="BX317" s="848"/>
      <c r="BY317" s="848"/>
      <c r="BZ317" s="848"/>
      <c r="CA317" s="848"/>
      <c r="CB317" s="848"/>
      <c r="CC317" s="848"/>
      <c r="CD317" s="848"/>
      <c r="CE317" s="848"/>
      <c r="CF317" s="848"/>
      <c r="CG317" s="848"/>
      <c r="CH317" s="848"/>
      <c r="CI317" s="848"/>
      <c r="CJ317" s="848"/>
      <c r="CK317" s="848"/>
      <c r="CL317" s="848"/>
      <c r="CM317" s="848"/>
      <c r="CN317" s="848"/>
      <c r="CO317" s="848"/>
      <c r="CP317" s="848"/>
      <c r="CQ317" s="848"/>
      <c r="CR317" s="848"/>
      <c r="CS317" s="848"/>
      <c r="CT317" s="848"/>
      <c r="CU317" s="848"/>
      <c r="CV317" s="848"/>
      <c r="CW317" s="848"/>
      <c r="CX317" s="848"/>
      <c r="CY317" s="848"/>
      <c r="CZ317" s="848"/>
      <c r="DA317" s="848"/>
      <c r="DB317" s="848"/>
      <c r="DC317" s="848"/>
      <c r="DD317" s="848"/>
    </row>
    <row r="318" spans="1:108" ht="21.75" customHeight="1">
      <c r="A318" s="848" t="s">
        <v>705</v>
      </c>
      <c r="B318" s="848"/>
      <c r="C318" s="848"/>
      <c r="D318" s="848"/>
      <c r="E318" s="848"/>
      <c r="F318" s="856" t="s">
        <v>728</v>
      </c>
      <c r="G318" s="857"/>
      <c r="H318" s="857"/>
      <c r="I318" s="857"/>
      <c r="J318" s="857"/>
      <c r="K318" s="857"/>
      <c r="L318" s="857"/>
      <c r="M318" s="857"/>
      <c r="N318" s="857"/>
      <c r="O318" s="857"/>
      <c r="P318" s="857"/>
      <c r="Q318" s="857"/>
      <c r="R318" s="857"/>
      <c r="S318" s="857"/>
      <c r="T318" s="857"/>
      <c r="U318" s="857"/>
      <c r="V318" s="857"/>
      <c r="W318" s="857"/>
      <c r="X318" s="857"/>
      <c r="Y318" s="857"/>
      <c r="Z318" s="857"/>
      <c r="AA318" s="857"/>
      <c r="AB318" s="857"/>
      <c r="AC318" s="857"/>
      <c r="AD318" s="857"/>
      <c r="AE318" s="857"/>
      <c r="AF318" s="858"/>
      <c r="AG318" s="852">
        <v>43709</v>
      </c>
      <c r="AH318" s="848"/>
      <c r="AI318" s="848"/>
      <c r="AJ318" s="848"/>
      <c r="AK318" s="848"/>
      <c r="AL318" s="848"/>
      <c r="AM318" s="848"/>
      <c r="AN318" s="848"/>
      <c r="AO318" s="848"/>
      <c r="AP318" s="848"/>
      <c r="AQ318" s="852">
        <v>43718</v>
      </c>
      <c r="AR318" s="848"/>
      <c r="AS318" s="848"/>
      <c r="AT318" s="848"/>
      <c r="AU318" s="848"/>
      <c r="AV318" s="848"/>
      <c r="AW318" s="848"/>
      <c r="AX318" s="848"/>
      <c r="AY318" s="848"/>
      <c r="AZ318" s="848"/>
      <c r="BA318" s="848"/>
      <c r="BB318" s="848"/>
      <c r="BC318" s="848"/>
      <c r="BD318" s="848"/>
      <c r="BE318" s="848"/>
      <c r="BF318" s="848"/>
      <c r="BG318" s="848"/>
      <c r="BH318" s="848"/>
      <c r="BI318" s="848"/>
      <c r="BJ318" s="848"/>
      <c r="BK318" s="848"/>
      <c r="BL318" s="848"/>
      <c r="BM318" s="848"/>
      <c r="BN318" s="848"/>
      <c r="BO318" s="848"/>
      <c r="BP318" s="848"/>
      <c r="BQ318" s="848"/>
      <c r="BR318" s="848"/>
      <c r="BS318" s="848"/>
      <c r="BT318" s="848"/>
      <c r="BU318" s="848"/>
      <c r="BV318" s="848"/>
      <c r="BW318" s="848"/>
      <c r="BX318" s="848"/>
      <c r="BY318" s="848"/>
      <c r="BZ318" s="848"/>
      <c r="CA318" s="848"/>
      <c r="CB318" s="848"/>
      <c r="CC318" s="848"/>
      <c r="CD318" s="848"/>
      <c r="CE318" s="848"/>
      <c r="CF318" s="848"/>
      <c r="CG318" s="848"/>
      <c r="CH318" s="848"/>
      <c r="CI318" s="848"/>
      <c r="CJ318" s="848"/>
      <c r="CK318" s="848"/>
      <c r="CL318" s="848"/>
      <c r="CM318" s="848"/>
      <c r="CN318" s="848"/>
      <c r="CO318" s="848"/>
      <c r="CP318" s="848"/>
      <c r="CQ318" s="848"/>
      <c r="CR318" s="848"/>
      <c r="CS318" s="848"/>
      <c r="CT318" s="848"/>
      <c r="CU318" s="848"/>
      <c r="CV318" s="848"/>
      <c r="CW318" s="848"/>
      <c r="CX318" s="848"/>
      <c r="CY318" s="848"/>
      <c r="CZ318" s="848"/>
      <c r="DA318" s="848"/>
      <c r="DB318" s="848"/>
      <c r="DC318" s="848"/>
      <c r="DD318" s="848"/>
    </row>
    <row r="319" spans="1:108" ht="21.75" customHeight="1">
      <c r="A319" s="848" t="s">
        <v>721</v>
      </c>
      <c r="B319" s="848"/>
      <c r="C319" s="848"/>
      <c r="D319" s="848"/>
      <c r="E319" s="848"/>
      <c r="F319" s="856" t="s">
        <v>0</v>
      </c>
      <c r="G319" s="857"/>
      <c r="H319" s="857"/>
      <c r="I319" s="857"/>
      <c r="J319" s="857"/>
      <c r="K319" s="857"/>
      <c r="L319" s="857"/>
      <c r="M319" s="857"/>
      <c r="N319" s="857"/>
      <c r="O319" s="857"/>
      <c r="P319" s="857"/>
      <c r="Q319" s="857"/>
      <c r="R319" s="857"/>
      <c r="S319" s="857"/>
      <c r="T319" s="857"/>
      <c r="U319" s="857"/>
      <c r="V319" s="857"/>
      <c r="W319" s="857"/>
      <c r="X319" s="857"/>
      <c r="Y319" s="857"/>
      <c r="Z319" s="857"/>
      <c r="AA319" s="857"/>
      <c r="AB319" s="857"/>
      <c r="AC319" s="857"/>
      <c r="AD319" s="857"/>
      <c r="AE319" s="857"/>
      <c r="AF319" s="858"/>
      <c r="AG319" s="852">
        <v>43719</v>
      </c>
      <c r="AH319" s="848"/>
      <c r="AI319" s="848"/>
      <c r="AJ319" s="848"/>
      <c r="AK319" s="848"/>
      <c r="AL319" s="848"/>
      <c r="AM319" s="848"/>
      <c r="AN319" s="848"/>
      <c r="AO319" s="848"/>
      <c r="AP319" s="848"/>
      <c r="AQ319" s="852">
        <v>43729</v>
      </c>
      <c r="AR319" s="848"/>
      <c r="AS319" s="848"/>
      <c r="AT319" s="848"/>
      <c r="AU319" s="848"/>
      <c r="AV319" s="848"/>
      <c r="AW319" s="848"/>
      <c r="AX319" s="848"/>
      <c r="AY319" s="848"/>
      <c r="AZ319" s="848"/>
      <c r="BA319" s="848"/>
      <c r="BB319" s="848"/>
      <c r="BC319" s="848"/>
      <c r="BD319" s="848"/>
      <c r="BE319" s="848"/>
      <c r="BF319" s="848"/>
      <c r="BG319" s="848"/>
      <c r="BH319" s="848"/>
      <c r="BI319" s="848"/>
      <c r="BJ319" s="848"/>
      <c r="BK319" s="848"/>
      <c r="BL319" s="848"/>
      <c r="BM319" s="848"/>
      <c r="BN319" s="848"/>
      <c r="BO319" s="848"/>
      <c r="BP319" s="848"/>
      <c r="BQ319" s="848"/>
      <c r="BR319" s="848"/>
      <c r="BS319" s="848"/>
      <c r="BT319" s="848"/>
      <c r="BU319" s="848"/>
      <c r="BV319" s="848"/>
      <c r="BW319" s="848"/>
      <c r="BX319" s="848"/>
      <c r="BY319" s="848"/>
      <c r="BZ319" s="848"/>
      <c r="CA319" s="848"/>
      <c r="CB319" s="848"/>
      <c r="CC319" s="848"/>
      <c r="CD319" s="848"/>
      <c r="CE319" s="848"/>
      <c r="CF319" s="848"/>
      <c r="CG319" s="848"/>
      <c r="CH319" s="848"/>
      <c r="CI319" s="848"/>
      <c r="CJ319" s="848"/>
      <c r="CK319" s="848"/>
      <c r="CL319" s="848"/>
      <c r="CM319" s="848"/>
      <c r="CN319" s="848"/>
      <c r="CO319" s="848"/>
      <c r="CP319" s="848"/>
      <c r="CQ319" s="848"/>
      <c r="CR319" s="848"/>
      <c r="CS319" s="848"/>
      <c r="CT319" s="848"/>
      <c r="CU319" s="848"/>
      <c r="CV319" s="848"/>
      <c r="CW319" s="848"/>
      <c r="CX319" s="848"/>
      <c r="CY319" s="848"/>
      <c r="CZ319" s="848"/>
      <c r="DA319" s="848"/>
      <c r="DB319" s="848"/>
      <c r="DC319" s="848"/>
      <c r="DD319" s="848"/>
    </row>
    <row r="320" spans="1:108" ht="21.75" customHeight="1">
      <c r="A320" s="848">
        <v>4</v>
      </c>
      <c r="B320" s="848"/>
      <c r="C320" s="848"/>
      <c r="D320" s="848"/>
      <c r="E320" s="848"/>
      <c r="F320" s="853" t="s">
        <v>1</v>
      </c>
      <c r="G320" s="854"/>
      <c r="H320" s="854"/>
      <c r="I320" s="854"/>
      <c r="J320" s="854"/>
      <c r="K320" s="854"/>
      <c r="L320" s="854"/>
      <c r="M320" s="854"/>
      <c r="N320" s="854"/>
      <c r="O320" s="854"/>
      <c r="P320" s="854"/>
      <c r="Q320" s="854"/>
      <c r="R320" s="854"/>
      <c r="S320" s="854"/>
      <c r="T320" s="854"/>
      <c r="U320" s="854"/>
      <c r="V320" s="854"/>
      <c r="W320" s="854"/>
      <c r="X320" s="854"/>
      <c r="Y320" s="854"/>
      <c r="Z320" s="854"/>
      <c r="AA320" s="854"/>
      <c r="AB320" s="854"/>
      <c r="AC320" s="854"/>
      <c r="AD320" s="854"/>
      <c r="AE320" s="854"/>
      <c r="AF320" s="854"/>
      <c r="AG320" s="854"/>
      <c r="AH320" s="854"/>
      <c r="AI320" s="854"/>
      <c r="AJ320" s="854"/>
      <c r="AK320" s="854"/>
      <c r="AL320" s="854"/>
      <c r="AM320" s="854"/>
      <c r="AN320" s="854"/>
      <c r="AO320" s="854"/>
      <c r="AP320" s="854"/>
      <c r="AQ320" s="854"/>
      <c r="AR320" s="854"/>
      <c r="AS320" s="854"/>
      <c r="AT320" s="854"/>
      <c r="AU320" s="854"/>
      <c r="AV320" s="854"/>
      <c r="AW320" s="854"/>
      <c r="AX320" s="854"/>
      <c r="AY320" s="854"/>
      <c r="AZ320" s="854"/>
      <c r="BA320" s="854"/>
      <c r="BB320" s="854"/>
      <c r="BC320" s="854"/>
      <c r="BD320" s="854"/>
      <c r="BE320" s="854"/>
      <c r="BF320" s="854"/>
      <c r="BG320" s="854"/>
      <c r="BH320" s="854"/>
      <c r="BI320" s="854"/>
      <c r="BJ320" s="854"/>
      <c r="BK320" s="854"/>
      <c r="BL320" s="854"/>
      <c r="BM320" s="854"/>
      <c r="BN320" s="854"/>
      <c r="BO320" s="854"/>
      <c r="BP320" s="854"/>
      <c r="BQ320" s="854"/>
      <c r="BR320" s="854"/>
      <c r="BS320" s="854"/>
      <c r="BT320" s="854"/>
      <c r="BU320" s="854"/>
      <c r="BV320" s="854"/>
      <c r="BW320" s="854"/>
      <c r="BX320" s="854"/>
      <c r="BY320" s="854"/>
      <c r="BZ320" s="854"/>
      <c r="CA320" s="854"/>
      <c r="CB320" s="854"/>
      <c r="CC320" s="854"/>
      <c r="CD320" s="854"/>
      <c r="CE320" s="854"/>
      <c r="CF320" s="854"/>
      <c r="CG320" s="854"/>
      <c r="CH320" s="854"/>
      <c r="CI320" s="854"/>
      <c r="CJ320" s="854"/>
      <c r="CK320" s="854"/>
      <c r="CL320" s="854"/>
      <c r="CM320" s="854"/>
      <c r="CN320" s="854"/>
      <c r="CO320" s="854"/>
      <c r="CP320" s="854"/>
      <c r="CQ320" s="854"/>
      <c r="CR320" s="854"/>
      <c r="CS320" s="854"/>
      <c r="CT320" s="854"/>
      <c r="CU320" s="854"/>
      <c r="CV320" s="854"/>
      <c r="CW320" s="854"/>
      <c r="CX320" s="854"/>
      <c r="CY320" s="854"/>
      <c r="CZ320" s="854"/>
      <c r="DA320" s="854"/>
      <c r="DB320" s="854"/>
      <c r="DC320" s="854"/>
      <c r="DD320" s="855"/>
    </row>
    <row r="321" spans="1:108" ht="21.75" customHeight="1">
      <c r="A321" s="848" t="s">
        <v>706</v>
      </c>
      <c r="B321" s="848"/>
      <c r="C321" s="848"/>
      <c r="D321" s="848"/>
      <c r="E321" s="848"/>
      <c r="F321" s="849" t="s">
        <v>2</v>
      </c>
      <c r="G321" s="850"/>
      <c r="H321" s="850"/>
      <c r="I321" s="850"/>
      <c r="J321" s="850"/>
      <c r="K321" s="850"/>
      <c r="L321" s="850"/>
      <c r="M321" s="850"/>
      <c r="N321" s="850"/>
      <c r="O321" s="850"/>
      <c r="P321" s="850"/>
      <c r="Q321" s="850"/>
      <c r="R321" s="850"/>
      <c r="S321" s="850"/>
      <c r="T321" s="850"/>
      <c r="U321" s="850"/>
      <c r="V321" s="850"/>
      <c r="W321" s="850"/>
      <c r="X321" s="850"/>
      <c r="Y321" s="850"/>
      <c r="Z321" s="850"/>
      <c r="AA321" s="850"/>
      <c r="AB321" s="850"/>
      <c r="AC321" s="850"/>
      <c r="AD321" s="850"/>
      <c r="AE321" s="850"/>
      <c r="AF321" s="851"/>
      <c r="AG321" s="852">
        <v>43730</v>
      </c>
      <c r="AH321" s="848"/>
      <c r="AI321" s="848"/>
      <c r="AJ321" s="848"/>
      <c r="AK321" s="848"/>
      <c r="AL321" s="848"/>
      <c r="AM321" s="848"/>
      <c r="AN321" s="848"/>
      <c r="AO321" s="848"/>
      <c r="AP321" s="848"/>
      <c r="AQ321" s="852">
        <v>43738</v>
      </c>
      <c r="AR321" s="848"/>
      <c r="AS321" s="848"/>
      <c r="AT321" s="848"/>
      <c r="AU321" s="848"/>
      <c r="AV321" s="848"/>
      <c r="AW321" s="848"/>
      <c r="AX321" s="848"/>
      <c r="AY321" s="848"/>
      <c r="AZ321" s="848"/>
      <c r="BA321" s="848"/>
      <c r="BB321" s="848"/>
      <c r="BC321" s="848"/>
      <c r="BD321" s="848"/>
      <c r="BE321" s="848"/>
      <c r="BF321" s="848"/>
      <c r="BG321" s="848"/>
      <c r="BH321" s="848"/>
      <c r="BI321" s="848"/>
      <c r="BJ321" s="848"/>
      <c r="BK321" s="848"/>
      <c r="BL321" s="848"/>
      <c r="BM321" s="848"/>
      <c r="BN321" s="848"/>
      <c r="BO321" s="848"/>
      <c r="BP321" s="848"/>
      <c r="BQ321" s="848"/>
      <c r="BR321" s="848"/>
      <c r="BS321" s="848"/>
      <c r="BT321" s="848"/>
      <c r="BU321" s="848"/>
      <c r="BV321" s="848"/>
      <c r="BW321" s="848"/>
      <c r="BX321" s="848"/>
      <c r="BY321" s="848"/>
      <c r="BZ321" s="848"/>
      <c r="CA321" s="848"/>
      <c r="CB321" s="848"/>
      <c r="CC321" s="848"/>
      <c r="CD321" s="848"/>
      <c r="CE321" s="848"/>
      <c r="CF321" s="848"/>
      <c r="CG321" s="848"/>
      <c r="CH321" s="848"/>
      <c r="CI321" s="848"/>
      <c r="CJ321" s="848"/>
      <c r="CK321" s="848"/>
      <c r="CL321" s="848"/>
      <c r="CM321" s="848"/>
      <c r="CN321" s="848"/>
      <c r="CO321" s="848"/>
      <c r="CP321" s="848"/>
      <c r="CQ321" s="848"/>
      <c r="CR321" s="848"/>
      <c r="CS321" s="848"/>
      <c r="CT321" s="848"/>
      <c r="CU321" s="848"/>
      <c r="CV321" s="848"/>
      <c r="CW321" s="848"/>
      <c r="CX321" s="848"/>
      <c r="CY321" s="848"/>
      <c r="CZ321" s="848"/>
      <c r="DA321" s="848"/>
      <c r="DB321" s="848"/>
      <c r="DC321" s="848"/>
      <c r="DD321" s="848"/>
    </row>
    <row r="322" spans="1:108" ht="21.75" customHeight="1">
      <c r="A322" s="848" t="s">
        <v>707</v>
      </c>
      <c r="B322" s="848"/>
      <c r="C322" s="848"/>
      <c r="D322" s="848"/>
      <c r="E322" s="848"/>
      <c r="F322" s="849" t="s">
        <v>4</v>
      </c>
      <c r="G322" s="850"/>
      <c r="H322" s="850"/>
      <c r="I322" s="850"/>
      <c r="J322" s="850"/>
      <c r="K322" s="850"/>
      <c r="L322" s="850"/>
      <c r="M322" s="850"/>
      <c r="N322" s="850"/>
      <c r="O322" s="850"/>
      <c r="P322" s="850"/>
      <c r="Q322" s="850"/>
      <c r="R322" s="850"/>
      <c r="S322" s="850"/>
      <c r="T322" s="850"/>
      <c r="U322" s="850"/>
      <c r="V322" s="850"/>
      <c r="W322" s="850"/>
      <c r="X322" s="850"/>
      <c r="Y322" s="850"/>
      <c r="Z322" s="850"/>
      <c r="AA322" s="850"/>
      <c r="AB322" s="850"/>
      <c r="AC322" s="850"/>
      <c r="AD322" s="850"/>
      <c r="AE322" s="850"/>
      <c r="AF322" s="851"/>
      <c r="AG322" s="852">
        <v>43739</v>
      </c>
      <c r="AH322" s="848"/>
      <c r="AI322" s="848"/>
      <c r="AJ322" s="848"/>
      <c r="AK322" s="848"/>
      <c r="AL322" s="848"/>
      <c r="AM322" s="848"/>
      <c r="AN322" s="848"/>
      <c r="AO322" s="848"/>
      <c r="AP322" s="848"/>
      <c r="AQ322" s="852">
        <v>43768</v>
      </c>
      <c r="AR322" s="848"/>
      <c r="AS322" s="848"/>
      <c r="AT322" s="848"/>
      <c r="AU322" s="848"/>
      <c r="AV322" s="848"/>
      <c r="AW322" s="848"/>
      <c r="AX322" s="848"/>
      <c r="AY322" s="848"/>
      <c r="AZ322" s="848"/>
      <c r="BA322" s="848"/>
      <c r="BB322" s="848"/>
      <c r="BC322" s="848"/>
      <c r="BD322" s="848"/>
      <c r="BE322" s="848"/>
      <c r="BF322" s="848"/>
      <c r="BG322" s="848"/>
      <c r="BH322" s="848"/>
      <c r="BI322" s="848"/>
      <c r="BJ322" s="848"/>
      <c r="BK322" s="848"/>
      <c r="BL322" s="848"/>
      <c r="BM322" s="848"/>
      <c r="BN322" s="848"/>
      <c r="BO322" s="848"/>
      <c r="BP322" s="848"/>
      <c r="BQ322" s="848"/>
      <c r="BR322" s="848"/>
      <c r="BS322" s="848"/>
      <c r="BT322" s="848"/>
      <c r="BU322" s="848"/>
      <c r="BV322" s="848"/>
      <c r="BW322" s="848"/>
      <c r="BX322" s="848"/>
      <c r="BY322" s="848"/>
      <c r="BZ322" s="848"/>
      <c r="CA322" s="848"/>
      <c r="CB322" s="848"/>
      <c r="CC322" s="848"/>
      <c r="CD322" s="848"/>
      <c r="CE322" s="848"/>
      <c r="CF322" s="848"/>
      <c r="CG322" s="848"/>
      <c r="CH322" s="848"/>
      <c r="CI322" s="848"/>
      <c r="CJ322" s="848"/>
      <c r="CK322" s="848"/>
      <c r="CL322" s="848"/>
      <c r="CM322" s="848"/>
      <c r="CN322" s="848"/>
      <c r="CO322" s="848"/>
      <c r="CP322" s="848"/>
      <c r="CQ322" s="848"/>
      <c r="CR322" s="848"/>
      <c r="CS322" s="848"/>
      <c r="CT322" s="848"/>
      <c r="CU322" s="848"/>
      <c r="CV322" s="848"/>
      <c r="CW322" s="848"/>
      <c r="CX322" s="848"/>
      <c r="CY322" s="848"/>
      <c r="CZ322" s="848"/>
      <c r="DA322" s="848"/>
      <c r="DB322" s="848"/>
      <c r="DC322" s="848"/>
      <c r="DD322" s="848"/>
    </row>
    <row r="323" spans="1:108" ht="21.75" customHeight="1">
      <c r="A323" s="848" t="s">
        <v>708</v>
      </c>
      <c r="B323" s="848"/>
      <c r="C323" s="848"/>
      <c r="D323" s="848"/>
      <c r="E323" s="848"/>
      <c r="F323" s="849" t="s">
        <v>281</v>
      </c>
      <c r="G323" s="850"/>
      <c r="H323" s="850"/>
      <c r="I323" s="850"/>
      <c r="J323" s="850"/>
      <c r="K323" s="850"/>
      <c r="L323" s="850"/>
      <c r="M323" s="850"/>
      <c r="N323" s="850"/>
      <c r="O323" s="850"/>
      <c r="P323" s="850"/>
      <c r="Q323" s="850"/>
      <c r="R323" s="850"/>
      <c r="S323" s="850"/>
      <c r="T323" s="850"/>
      <c r="U323" s="850"/>
      <c r="V323" s="850"/>
      <c r="W323" s="850"/>
      <c r="X323" s="850"/>
      <c r="Y323" s="850"/>
      <c r="Z323" s="850"/>
      <c r="AA323" s="850"/>
      <c r="AB323" s="850"/>
      <c r="AC323" s="850"/>
      <c r="AD323" s="850"/>
      <c r="AE323" s="850"/>
      <c r="AF323" s="851"/>
      <c r="AG323" s="852">
        <v>43770</v>
      </c>
      <c r="AH323" s="848"/>
      <c r="AI323" s="848"/>
      <c r="AJ323" s="848"/>
      <c r="AK323" s="848"/>
      <c r="AL323" s="848"/>
      <c r="AM323" s="848"/>
      <c r="AN323" s="848"/>
      <c r="AO323" s="848"/>
      <c r="AP323" s="848"/>
      <c r="AQ323" s="852">
        <v>43779</v>
      </c>
      <c r="AR323" s="848"/>
      <c r="AS323" s="848"/>
      <c r="AT323" s="848"/>
      <c r="AU323" s="848"/>
      <c r="AV323" s="848"/>
      <c r="AW323" s="848"/>
      <c r="AX323" s="848"/>
      <c r="AY323" s="848"/>
      <c r="AZ323" s="848"/>
      <c r="BA323" s="848"/>
      <c r="BB323" s="848"/>
      <c r="BC323" s="848"/>
      <c r="BD323" s="848"/>
      <c r="BE323" s="848"/>
      <c r="BF323" s="848"/>
      <c r="BG323" s="848"/>
      <c r="BH323" s="848"/>
      <c r="BI323" s="848"/>
      <c r="BJ323" s="848"/>
      <c r="BK323" s="848"/>
      <c r="BL323" s="848"/>
      <c r="BM323" s="848"/>
      <c r="BN323" s="848"/>
      <c r="BO323" s="848"/>
      <c r="BP323" s="848"/>
      <c r="BQ323" s="848"/>
      <c r="BR323" s="848"/>
      <c r="BS323" s="848"/>
      <c r="BT323" s="848"/>
      <c r="BU323" s="848"/>
      <c r="BV323" s="848"/>
      <c r="BW323" s="848"/>
      <c r="BX323" s="848"/>
      <c r="BY323" s="848"/>
      <c r="BZ323" s="848"/>
      <c r="CA323" s="848"/>
      <c r="CB323" s="848"/>
      <c r="CC323" s="848"/>
      <c r="CD323" s="848"/>
      <c r="CE323" s="848"/>
      <c r="CF323" s="848"/>
      <c r="CG323" s="848"/>
      <c r="CH323" s="848"/>
      <c r="CI323" s="848"/>
      <c r="CJ323" s="848"/>
      <c r="CK323" s="848"/>
      <c r="CL323" s="848"/>
      <c r="CM323" s="848"/>
      <c r="CN323" s="848"/>
      <c r="CO323" s="848"/>
      <c r="CP323" s="848"/>
      <c r="CQ323" s="848"/>
      <c r="CR323" s="848"/>
      <c r="CS323" s="848"/>
      <c r="CT323" s="848"/>
      <c r="CU323" s="848"/>
      <c r="CV323" s="848"/>
      <c r="CW323" s="848"/>
      <c r="CX323" s="848"/>
      <c r="CY323" s="848"/>
      <c r="CZ323" s="848"/>
      <c r="DA323" s="848"/>
      <c r="DB323" s="848"/>
      <c r="DC323" s="848"/>
      <c r="DD323" s="848"/>
    </row>
    <row r="324" spans="1:108" ht="21.75" customHeight="1">
      <c r="A324" s="859" t="s">
        <v>243</v>
      </c>
      <c r="B324" s="860"/>
      <c r="C324" s="860"/>
      <c r="D324" s="860"/>
      <c r="E324" s="860"/>
      <c r="F324" s="860"/>
      <c r="G324" s="860"/>
      <c r="H324" s="860"/>
      <c r="I324" s="860"/>
      <c r="J324" s="860"/>
      <c r="K324" s="860"/>
      <c r="L324" s="860"/>
      <c r="M324" s="860"/>
      <c r="N324" s="860"/>
      <c r="O324" s="860"/>
      <c r="P324" s="860"/>
      <c r="Q324" s="860"/>
      <c r="R324" s="860"/>
      <c r="S324" s="860"/>
      <c r="T324" s="860"/>
      <c r="U324" s="860"/>
      <c r="V324" s="860"/>
      <c r="W324" s="860"/>
      <c r="X324" s="860"/>
      <c r="Y324" s="860"/>
      <c r="Z324" s="860"/>
      <c r="AA324" s="860"/>
      <c r="AB324" s="860"/>
      <c r="AC324" s="860"/>
      <c r="AD324" s="860"/>
      <c r="AE324" s="860"/>
      <c r="AF324" s="860"/>
      <c r="AG324" s="860"/>
      <c r="AH324" s="860"/>
      <c r="AI324" s="860"/>
      <c r="AJ324" s="860"/>
      <c r="AK324" s="860"/>
      <c r="AL324" s="860"/>
      <c r="AM324" s="860"/>
      <c r="AN324" s="860"/>
      <c r="AO324" s="860"/>
      <c r="AP324" s="860"/>
      <c r="AQ324" s="860"/>
      <c r="AR324" s="860"/>
      <c r="AS324" s="860"/>
      <c r="AT324" s="860"/>
      <c r="AU324" s="860"/>
      <c r="AV324" s="860"/>
      <c r="AW324" s="860"/>
      <c r="AX324" s="860"/>
      <c r="AY324" s="860"/>
      <c r="AZ324" s="860"/>
      <c r="BA324" s="860"/>
      <c r="BB324" s="860"/>
      <c r="BC324" s="860"/>
      <c r="BD324" s="860"/>
      <c r="BE324" s="860"/>
      <c r="BF324" s="860"/>
      <c r="BG324" s="860"/>
      <c r="BH324" s="860"/>
      <c r="BI324" s="860"/>
      <c r="BJ324" s="860"/>
      <c r="BK324" s="860"/>
      <c r="BL324" s="860"/>
      <c r="BM324" s="860"/>
      <c r="BN324" s="860"/>
      <c r="BO324" s="860"/>
      <c r="BP324" s="860"/>
      <c r="BQ324" s="860"/>
      <c r="BR324" s="860"/>
      <c r="BS324" s="860"/>
      <c r="BT324" s="860"/>
      <c r="BU324" s="860"/>
      <c r="BV324" s="860"/>
      <c r="BW324" s="860"/>
      <c r="BX324" s="860"/>
      <c r="BY324" s="860"/>
      <c r="BZ324" s="860"/>
      <c r="CA324" s="860"/>
      <c r="CB324" s="860"/>
      <c r="CC324" s="860"/>
      <c r="CD324" s="860"/>
      <c r="CE324" s="860"/>
      <c r="CF324" s="860"/>
      <c r="CG324" s="860"/>
      <c r="CH324" s="860"/>
      <c r="CI324" s="860"/>
      <c r="CJ324" s="860"/>
      <c r="CK324" s="860"/>
      <c r="CL324" s="860"/>
      <c r="CM324" s="860"/>
      <c r="CN324" s="860"/>
      <c r="CO324" s="860"/>
      <c r="CP324" s="860"/>
      <c r="CQ324" s="860"/>
      <c r="CR324" s="860"/>
      <c r="CS324" s="860"/>
      <c r="CT324" s="860"/>
      <c r="CU324" s="860"/>
      <c r="CV324" s="860"/>
      <c r="CW324" s="860"/>
      <c r="CX324" s="860"/>
      <c r="CY324" s="860"/>
      <c r="CZ324" s="860"/>
      <c r="DA324" s="860"/>
      <c r="DB324" s="860"/>
      <c r="DC324" s="860"/>
      <c r="DD324" s="861"/>
    </row>
    <row r="325" spans="1:108" ht="21.75" customHeight="1">
      <c r="A325" s="848" t="s">
        <v>158</v>
      </c>
      <c r="B325" s="848"/>
      <c r="C325" s="848"/>
      <c r="D325" s="848"/>
      <c r="E325" s="848"/>
      <c r="F325" s="853" t="s">
        <v>284</v>
      </c>
      <c r="G325" s="854"/>
      <c r="H325" s="854"/>
      <c r="I325" s="854"/>
      <c r="J325" s="854"/>
      <c r="K325" s="854"/>
      <c r="L325" s="854"/>
      <c r="M325" s="854"/>
      <c r="N325" s="854"/>
      <c r="O325" s="854"/>
      <c r="P325" s="854"/>
      <c r="Q325" s="854"/>
      <c r="R325" s="854"/>
      <c r="S325" s="854"/>
      <c r="T325" s="854"/>
      <c r="U325" s="854"/>
      <c r="V325" s="854"/>
      <c r="W325" s="854"/>
      <c r="X325" s="854"/>
      <c r="Y325" s="854"/>
      <c r="Z325" s="854"/>
      <c r="AA325" s="854"/>
      <c r="AB325" s="854"/>
      <c r="AC325" s="854"/>
      <c r="AD325" s="854"/>
      <c r="AE325" s="854"/>
      <c r="AF325" s="854"/>
      <c r="AG325" s="854"/>
      <c r="AH325" s="854"/>
      <c r="AI325" s="854"/>
      <c r="AJ325" s="854"/>
      <c r="AK325" s="854"/>
      <c r="AL325" s="854"/>
      <c r="AM325" s="854"/>
      <c r="AN325" s="854"/>
      <c r="AO325" s="854"/>
      <c r="AP325" s="854"/>
      <c r="AQ325" s="854"/>
      <c r="AR325" s="854"/>
      <c r="AS325" s="854"/>
      <c r="AT325" s="854"/>
      <c r="AU325" s="854"/>
      <c r="AV325" s="854"/>
      <c r="AW325" s="854"/>
      <c r="AX325" s="854"/>
      <c r="AY325" s="854"/>
      <c r="AZ325" s="854"/>
      <c r="BA325" s="854"/>
      <c r="BB325" s="854"/>
      <c r="BC325" s="854"/>
      <c r="BD325" s="854"/>
      <c r="BE325" s="854"/>
      <c r="BF325" s="854"/>
      <c r="BG325" s="854"/>
      <c r="BH325" s="854"/>
      <c r="BI325" s="854"/>
      <c r="BJ325" s="854"/>
      <c r="BK325" s="854"/>
      <c r="BL325" s="854"/>
      <c r="BM325" s="854"/>
      <c r="BN325" s="854"/>
      <c r="BO325" s="854"/>
      <c r="BP325" s="854"/>
      <c r="BQ325" s="854"/>
      <c r="BR325" s="854"/>
      <c r="BS325" s="854"/>
      <c r="BT325" s="854"/>
      <c r="BU325" s="854"/>
      <c r="BV325" s="854"/>
      <c r="BW325" s="854"/>
      <c r="BX325" s="854"/>
      <c r="BY325" s="854"/>
      <c r="BZ325" s="854"/>
      <c r="CA325" s="854"/>
      <c r="CB325" s="854"/>
      <c r="CC325" s="854"/>
      <c r="CD325" s="854"/>
      <c r="CE325" s="854"/>
      <c r="CF325" s="854"/>
      <c r="CG325" s="854"/>
      <c r="CH325" s="854"/>
      <c r="CI325" s="854"/>
      <c r="CJ325" s="854"/>
      <c r="CK325" s="854"/>
      <c r="CL325" s="854"/>
      <c r="CM325" s="854"/>
      <c r="CN325" s="854"/>
      <c r="CO325" s="854"/>
      <c r="CP325" s="854"/>
      <c r="CQ325" s="854"/>
      <c r="CR325" s="854"/>
      <c r="CS325" s="854"/>
      <c r="CT325" s="854"/>
      <c r="CU325" s="854"/>
      <c r="CV325" s="854"/>
      <c r="CW325" s="854"/>
      <c r="CX325" s="854"/>
      <c r="CY325" s="854"/>
      <c r="CZ325" s="854"/>
      <c r="DA325" s="854"/>
      <c r="DB325" s="854"/>
      <c r="DC325" s="854"/>
      <c r="DD325" s="855"/>
    </row>
    <row r="326" spans="1:108" ht="21.75" customHeight="1">
      <c r="A326" s="848" t="s">
        <v>93</v>
      </c>
      <c r="B326" s="848"/>
      <c r="C326" s="848"/>
      <c r="D326" s="848"/>
      <c r="E326" s="848"/>
      <c r="F326" s="907" t="s">
        <v>716</v>
      </c>
      <c r="G326" s="907"/>
      <c r="H326" s="907"/>
      <c r="I326" s="907"/>
      <c r="J326" s="907"/>
      <c r="K326" s="907"/>
      <c r="L326" s="907"/>
      <c r="M326" s="907"/>
      <c r="N326" s="907"/>
      <c r="O326" s="907"/>
      <c r="P326" s="907"/>
      <c r="Q326" s="907"/>
      <c r="R326" s="907"/>
      <c r="S326" s="907"/>
      <c r="T326" s="907"/>
      <c r="U326" s="907"/>
      <c r="V326" s="907"/>
      <c r="W326" s="907"/>
      <c r="X326" s="907"/>
      <c r="Y326" s="907"/>
      <c r="Z326" s="907"/>
      <c r="AA326" s="907"/>
      <c r="AB326" s="907"/>
      <c r="AC326" s="907"/>
      <c r="AD326" s="907"/>
      <c r="AE326" s="907"/>
      <c r="AF326" s="907"/>
      <c r="AG326" s="848" t="s">
        <v>44</v>
      </c>
      <c r="AH326" s="848"/>
      <c r="AI326" s="848"/>
      <c r="AJ326" s="848"/>
      <c r="AK326" s="848"/>
      <c r="AL326" s="848"/>
      <c r="AM326" s="848"/>
      <c r="AN326" s="848"/>
      <c r="AO326" s="848"/>
      <c r="AP326" s="848"/>
      <c r="AQ326" s="848" t="s">
        <v>45</v>
      </c>
      <c r="AR326" s="848"/>
      <c r="AS326" s="848"/>
      <c r="AT326" s="848"/>
      <c r="AU326" s="848"/>
      <c r="AV326" s="848"/>
      <c r="AW326" s="848"/>
      <c r="AX326" s="848"/>
      <c r="AY326" s="848"/>
      <c r="AZ326" s="848"/>
      <c r="BA326" s="848"/>
      <c r="BB326" s="848"/>
      <c r="BC326" s="848"/>
      <c r="BD326" s="848"/>
      <c r="BE326" s="848"/>
      <c r="BF326" s="848"/>
      <c r="BG326" s="848"/>
      <c r="BH326" s="848"/>
      <c r="BI326" s="848"/>
      <c r="BJ326" s="848"/>
      <c r="BK326" s="848"/>
      <c r="BL326" s="848"/>
      <c r="BM326" s="848"/>
      <c r="BN326" s="848"/>
      <c r="BO326" s="848"/>
      <c r="BP326" s="848"/>
      <c r="BQ326" s="848"/>
      <c r="BR326" s="848"/>
      <c r="BS326" s="848"/>
      <c r="BT326" s="848"/>
      <c r="BU326" s="848"/>
      <c r="BV326" s="848"/>
      <c r="BW326" s="848"/>
      <c r="BX326" s="848"/>
      <c r="BY326" s="848"/>
      <c r="BZ326" s="848"/>
      <c r="CA326" s="848"/>
      <c r="CB326" s="848"/>
      <c r="CC326" s="848"/>
      <c r="CD326" s="848"/>
      <c r="CE326" s="848"/>
      <c r="CF326" s="848"/>
      <c r="CG326" s="848"/>
      <c r="CH326" s="848"/>
      <c r="CI326" s="848"/>
      <c r="CJ326" s="848"/>
      <c r="CK326" s="848"/>
      <c r="CL326" s="848"/>
      <c r="CM326" s="848"/>
      <c r="CN326" s="848"/>
      <c r="CO326" s="848"/>
      <c r="CP326" s="848"/>
      <c r="CQ326" s="848"/>
      <c r="CR326" s="848"/>
      <c r="CS326" s="848"/>
      <c r="CT326" s="848"/>
      <c r="CU326" s="848"/>
      <c r="CV326" s="848"/>
      <c r="CW326" s="848"/>
      <c r="CX326" s="848"/>
      <c r="CY326" s="848"/>
      <c r="CZ326" s="848"/>
      <c r="DA326" s="848"/>
      <c r="DB326" s="848"/>
      <c r="DC326" s="848"/>
      <c r="DD326" s="848"/>
    </row>
    <row r="327" spans="1:108" ht="35.25" customHeight="1">
      <c r="A327" s="848" t="s">
        <v>104</v>
      </c>
      <c r="B327" s="848"/>
      <c r="C327" s="848"/>
      <c r="D327" s="848"/>
      <c r="E327" s="848"/>
      <c r="F327" s="907" t="s">
        <v>717</v>
      </c>
      <c r="G327" s="907"/>
      <c r="H327" s="907"/>
      <c r="I327" s="907"/>
      <c r="J327" s="907"/>
      <c r="K327" s="907"/>
      <c r="L327" s="907"/>
      <c r="M327" s="907"/>
      <c r="N327" s="907"/>
      <c r="O327" s="907"/>
      <c r="P327" s="907"/>
      <c r="Q327" s="907"/>
      <c r="R327" s="907"/>
      <c r="S327" s="907"/>
      <c r="T327" s="907"/>
      <c r="U327" s="907"/>
      <c r="V327" s="907"/>
      <c r="W327" s="907"/>
      <c r="X327" s="907"/>
      <c r="Y327" s="907"/>
      <c r="Z327" s="907"/>
      <c r="AA327" s="907"/>
      <c r="AB327" s="907"/>
      <c r="AC327" s="907"/>
      <c r="AD327" s="907"/>
      <c r="AE327" s="907"/>
      <c r="AF327" s="907"/>
      <c r="AG327" s="848" t="s">
        <v>44</v>
      </c>
      <c r="AH327" s="848"/>
      <c r="AI327" s="848"/>
      <c r="AJ327" s="848"/>
      <c r="AK327" s="848"/>
      <c r="AL327" s="848"/>
      <c r="AM327" s="848"/>
      <c r="AN327" s="848"/>
      <c r="AO327" s="848"/>
      <c r="AP327" s="848"/>
      <c r="AQ327" s="848" t="s">
        <v>45</v>
      </c>
      <c r="AR327" s="848"/>
      <c r="AS327" s="848"/>
      <c r="AT327" s="848"/>
      <c r="AU327" s="848"/>
      <c r="AV327" s="848"/>
      <c r="AW327" s="848"/>
      <c r="AX327" s="848"/>
      <c r="AY327" s="848"/>
      <c r="AZ327" s="848"/>
      <c r="BA327" s="848"/>
      <c r="BB327" s="848"/>
      <c r="BC327" s="848"/>
      <c r="BD327" s="848"/>
      <c r="BE327" s="848"/>
      <c r="BF327" s="848"/>
      <c r="BG327" s="848"/>
      <c r="BH327" s="848"/>
      <c r="BI327" s="848"/>
      <c r="BJ327" s="848"/>
      <c r="BK327" s="848"/>
      <c r="BL327" s="848"/>
      <c r="BM327" s="848"/>
      <c r="BN327" s="848"/>
      <c r="BO327" s="848"/>
      <c r="BP327" s="848"/>
      <c r="BQ327" s="848"/>
      <c r="BR327" s="848"/>
      <c r="BS327" s="848"/>
      <c r="BT327" s="848"/>
      <c r="BU327" s="848"/>
      <c r="BV327" s="848"/>
      <c r="BW327" s="848"/>
      <c r="BX327" s="848"/>
      <c r="BY327" s="848"/>
      <c r="BZ327" s="848"/>
      <c r="CA327" s="848"/>
      <c r="CB327" s="848"/>
      <c r="CC327" s="848"/>
      <c r="CD327" s="848"/>
      <c r="CE327" s="848"/>
      <c r="CF327" s="848"/>
      <c r="CG327" s="848"/>
      <c r="CH327" s="848"/>
      <c r="CI327" s="848"/>
      <c r="CJ327" s="848"/>
      <c r="CK327" s="848"/>
      <c r="CL327" s="848"/>
      <c r="CM327" s="848"/>
      <c r="CN327" s="848"/>
      <c r="CO327" s="848"/>
      <c r="CP327" s="848"/>
      <c r="CQ327" s="848"/>
      <c r="CR327" s="848"/>
      <c r="CS327" s="848"/>
      <c r="CT327" s="848"/>
      <c r="CU327" s="848"/>
      <c r="CV327" s="848"/>
      <c r="CW327" s="848"/>
      <c r="CX327" s="848"/>
      <c r="CY327" s="848"/>
      <c r="CZ327" s="848"/>
      <c r="DA327" s="848"/>
      <c r="DB327" s="848"/>
      <c r="DC327" s="848"/>
      <c r="DD327" s="848"/>
    </row>
    <row r="328" spans="1:108" ht="21.75" customHeight="1">
      <c r="A328" s="848" t="s">
        <v>105</v>
      </c>
      <c r="B328" s="848"/>
      <c r="C328" s="848"/>
      <c r="D328" s="848"/>
      <c r="E328" s="848"/>
      <c r="F328" s="849" t="s">
        <v>718</v>
      </c>
      <c r="G328" s="850"/>
      <c r="H328" s="850"/>
      <c r="I328" s="850"/>
      <c r="J328" s="850"/>
      <c r="K328" s="850"/>
      <c r="L328" s="850"/>
      <c r="M328" s="850"/>
      <c r="N328" s="850"/>
      <c r="O328" s="850"/>
      <c r="P328" s="850"/>
      <c r="Q328" s="850"/>
      <c r="R328" s="850"/>
      <c r="S328" s="850"/>
      <c r="T328" s="850"/>
      <c r="U328" s="850"/>
      <c r="V328" s="850"/>
      <c r="W328" s="850"/>
      <c r="X328" s="850"/>
      <c r="Y328" s="850"/>
      <c r="Z328" s="850"/>
      <c r="AA328" s="850"/>
      <c r="AB328" s="850"/>
      <c r="AC328" s="850"/>
      <c r="AD328" s="850"/>
      <c r="AE328" s="850"/>
      <c r="AF328" s="851"/>
      <c r="AG328" s="848" t="s">
        <v>44</v>
      </c>
      <c r="AH328" s="848"/>
      <c r="AI328" s="848"/>
      <c r="AJ328" s="848"/>
      <c r="AK328" s="848"/>
      <c r="AL328" s="848"/>
      <c r="AM328" s="848"/>
      <c r="AN328" s="848"/>
      <c r="AO328" s="848"/>
      <c r="AP328" s="848"/>
      <c r="AQ328" s="848" t="s">
        <v>45</v>
      </c>
      <c r="AR328" s="848"/>
      <c r="AS328" s="848"/>
      <c r="AT328" s="848"/>
      <c r="AU328" s="848"/>
      <c r="AV328" s="848"/>
      <c r="AW328" s="848"/>
      <c r="AX328" s="848"/>
      <c r="AY328" s="848"/>
      <c r="AZ328" s="848"/>
      <c r="BA328" s="848"/>
      <c r="BB328" s="848"/>
      <c r="BC328" s="848"/>
      <c r="BD328" s="848"/>
      <c r="BE328" s="848"/>
      <c r="BF328" s="848"/>
      <c r="BG328" s="848"/>
      <c r="BH328" s="848"/>
      <c r="BI328" s="848"/>
      <c r="BJ328" s="848"/>
      <c r="BK328" s="848"/>
      <c r="BL328" s="848"/>
      <c r="BM328" s="848"/>
      <c r="BN328" s="848"/>
      <c r="BO328" s="848"/>
      <c r="BP328" s="848"/>
      <c r="BQ328" s="848"/>
      <c r="BR328" s="848"/>
      <c r="BS328" s="848"/>
      <c r="BT328" s="848"/>
      <c r="BU328" s="848"/>
      <c r="BV328" s="848"/>
      <c r="BW328" s="848"/>
      <c r="BX328" s="848"/>
      <c r="BY328" s="848"/>
      <c r="BZ328" s="848"/>
      <c r="CA328" s="848"/>
      <c r="CB328" s="848"/>
      <c r="CC328" s="848"/>
      <c r="CD328" s="848"/>
      <c r="CE328" s="848"/>
      <c r="CF328" s="848"/>
      <c r="CG328" s="848"/>
      <c r="CH328" s="848"/>
      <c r="CI328" s="848"/>
      <c r="CJ328" s="848"/>
      <c r="CK328" s="848"/>
      <c r="CL328" s="848"/>
      <c r="CM328" s="848"/>
      <c r="CN328" s="848"/>
      <c r="CO328" s="848"/>
      <c r="CP328" s="848"/>
      <c r="CQ328" s="848"/>
      <c r="CR328" s="848"/>
      <c r="CS328" s="848"/>
      <c r="CT328" s="848"/>
      <c r="CU328" s="848"/>
      <c r="CV328" s="848"/>
      <c r="CW328" s="848"/>
      <c r="CX328" s="848"/>
      <c r="CY328" s="848"/>
      <c r="CZ328" s="848"/>
      <c r="DA328" s="848"/>
      <c r="DB328" s="848"/>
      <c r="DC328" s="848"/>
      <c r="DD328" s="848"/>
    </row>
    <row r="329" spans="1:108" ht="21.75" customHeight="1">
      <c r="A329" s="848" t="s">
        <v>106</v>
      </c>
      <c r="B329" s="848"/>
      <c r="C329" s="848"/>
      <c r="D329" s="848"/>
      <c r="E329" s="848"/>
      <c r="F329" s="849" t="s">
        <v>719</v>
      </c>
      <c r="G329" s="850"/>
      <c r="H329" s="850"/>
      <c r="I329" s="850"/>
      <c r="J329" s="850"/>
      <c r="K329" s="850"/>
      <c r="L329" s="850"/>
      <c r="M329" s="850"/>
      <c r="N329" s="850"/>
      <c r="O329" s="850"/>
      <c r="P329" s="850"/>
      <c r="Q329" s="850"/>
      <c r="R329" s="850"/>
      <c r="S329" s="850"/>
      <c r="T329" s="850"/>
      <c r="U329" s="850"/>
      <c r="V329" s="850"/>
      <c r="W329" s="850"/>
      <c r="X329" s="850"/>
      <c r="Y329" s="850"/>
      <c r="Z329" s="850"/>
      <c r="AA329" s="850"/>
      <c r="AB329" s="850"/>
      <c r="AC329" s="850"/>
      <c r="AD329" s="850"/>
      <c r="AE329" s="850"/>
      <c r="AF329" s="851"/>
      <c r="AG329" s="848" t="s">
        <v>44</v>
      </c>
      <c r="AH329" s="848"/>
      <c r="AI329" s="848"/>
      <c r="AJ329" s="848"/>
      <c r="AK329" s="848"/>
      <c r="AL329" s="848"/>
      <c r="AM329" s="848"/>
      <c r="AN329" s="848"/>
      <c r="AO329" s="848"/>
      <c r="AP329" s="848"/>
      <c r="AQ329" s="848" t="s">
        <v>45</v>
      </c>
      <c r="AR329" s="848"/>
      <c r="AS329" s="848"/>
      <c r="AT329" s="848"/>
      <c r="AU329" s="848"/>
      <c r="AV329" s="848"/>
      <c r="AW329" s="848"/>
      <c r="AX329" s="848"/>
      <c r="AY329" s="848"/>
      <c r="AZ329" s="848"/>
      <c r="BA329" s="848"/>
      <c r="BB329" s="848"/>
      <c r="BC329" s="848"/>
      <c r="BD329" s="848"/>
      <c r="BE329" s="848"/>
      <c r="BF329" s="848"/>
      <c r="BG329" s="848"/>
      <c r="BH329" s="848"/>
      <c r="BI329" s="848"/>
      <c r="BJ329" s="848"/>
      <c r="BK329" s="848"/>
      <c r="BL329" s="848"/>
      <c r="BM329" s="848"/>
      <c r="BN329" s="848"/>
      <c r="BO329" s="848"/>
      <c r="BP329" s="848"/>
      <c r="BQ329" s="848"/>
      <c r="BR329" s="848"/>
      <c r="BS329" s="848"/>
      <c r="BT329" s="848"/>
      <c r="BU329" s="848"/>
      <c r="BV329" s="848"/>
      <c r="BW329" s="848"/>
      <c r="BX329" s="848"/>
      <c r="BY329" s="848"/>
      <c r="BZ329" s="848"/>
      <c r="CA329" s="848"/>
      <c r="CB329" s="848"/>
      <c r="CC329" s="848"/>
      <c r="CD329" s="848"/>
      <c r="CE329" s="848"/>
      <c r="CF329" s="848"/>
      <c r="CG329" s="848"/>
      <c r="CH329" s="848"/>
      <c r="CI329" s="848"/>
      <c r="CJ329" s="848"/>
      <c r="CK329" s="848"/>
      <c r="CL329" s="848"/>
      <c r="CM329" s="848"/>
      <c r="CN329" s="848"/>
      <c r="CO329" s="848"/>
      <c r="CP329" s="848"/>
      <c r="CQ329" s="848"/>
      <c r="CR329" s="848"/>
      <c r="CS329" s="848"/>
      <c r="CT329" s="848"/>
      <c r="CU329" s="848"/>
      <c r="CV329" s="848"/>
      <c r="CW329" s="848"/>
      <c r="CX329" s="848"/>
      <c r="CY329" s="848"/>
      <c r="CZ329" s="848"/>
      <c r="DA329" s="848"/>
      <c r="DB329" s="848"/>
      <c r="DC329" s="848"/>
      <c r="DD329" s="848"/>
    </row>
    <row r="330" spans="1:108" ht="21.75" customHeight="1">
      <c r="A330" s="848" t="s">
        <v>720</v>
      </c>
      <c r="B330" s="848"/>
      <c r="C330" s="848"/>
      <c r="D330" s="848"/>
      <c r="E330" s="848"/>
      <c r="F330" s="856" t="s">
        <v>722</v>
      </c>
      <c r="G330" s="857"/>
      <c r="H330" s="857"/>
      <c r="I330" s="857"/>
      <c r="J330" s="857"/>
      <c r="K330" s="857"/>
      <c r="L330" s="857"/>
      <c r="M330" s="857"/>
      <c r="N330" s="857"/>
      <c r="O330" s="857"/>
      <c r="P330" s="857"/>
      <c r="Q330" s="857"/>
      <c r="R330" s="857"/>
      <c r="S330" s="857"/>
      <c r="T330" s="857"/>
      <c r="U330" s="857"/>
      <c r="V330" s="857"/>
      <c r="W330" s="857"/>
      <c r="X330" s="857"/>
      <c r="Y330" s="857"/>
      <c r="Z330" s="857"/>
      <c r="AA330" s="857"/>
      <c r="AB330" s="857"/>
      <c r="AC330" s="857"/>
      <c r="AD330" s="857"/>
      <c r="AE330" s="857"/>
      <c r="AF330" s="858"/>
      <c r="AG330" s="848" t="s">
        <v>44</v>
      </c>
      <c r="AH330" s="848"/>
      <c r="AI330" s="848"/>
      <c r="AJ330" s="848"/>
      <c r="AK330" s="848"/>
      <c r="AL330" s="848"/>
      <c r="AM330" s="848"/>
      <c r="AN330" s="848"/>
      <c r="AO330" s="848"/>
      <c r="AP330" s="848"/>
      <c r="AQ330" s="848" t="s">
        <v>45</v>
      </c>
      <c r="AR330" s="848"/>
      <c r="AS330" s="848"/>
      <c r="AT330" s="848"/>
      <c r="AU330" s="848"/>
      <c r="AV330" s="848"/>
      <c r="AW330" s="848"/>
      <c r="AX330" s="848"/>
      <c r="AY330" s="848"/>
      <c r="AZ330" s="848"/>
      <c r="BA330" s="848"/>
      <c r="BB330" s="848"/>
      <c r="BC330" s="848"/>
      <c r="BD330" s="848"/>
      <c r="BE330" s="848"/>
      <c r="BF330" s="848"/>
      <c r="BG330" s="848"/>
      <c r="BH330" s="848"/>
      <c r="BI330" s="848"/>
      <c r="BJ330" s="848"/>
      <c r="BK330" s="848"/>
      <c r="BL330" s="848"/>
      <c r="BM330" s="848"/>
      <c r="BN330" s="848"/>
      <c r="BO330" s="848"/>
      <c r="BP330" s="848"/>
      <c r="BQ330" s="848"/>
      <c r="BR330" s="848"/>
      <c r="BS330" s="848"/>
      <c r="BT330" s="848"/>
      <c r="BU330" s="848"/>
      <c r="BV330" s="848"/>
      <c r="BW330" s="848"/>
      <c r="BX330" s="848"/>
      <c r="BY330" s="848"/>
      <c r="BZ330" s="848"/>
      <c r="CA330" s="848"/>
      <c r="CB330" s="848"/>
      <c r="CC330" s="848"/>
      <c r="CD330" s="848"/>
      <c r="CE330" s="848"/>
      <c r="CF330" s="848"/>
      <c r="CG330" s="848"/>
      <c r="CH330" s="848"/>
      <c r="CI330" s="848"/>
      <c r="CJ330" s="848"/>
      <c r="CK330" s="848"/>
      <c r="CL330" s="848"/>
      <c r="CM330" s="848"/>
      <c r="CN330" s="848"/>
      <c r="CO330" s="848"/>
      <c r="CP330" s="848"/>
      <c r="CQ330" s="848"/>
      <c r="CR330" s="848"/>
      <c r="CS330" s="848"/>
      <c r="CT330" s="848"/>
      <c r="CU330" s="848"/>
      <c r="CV330" s="848"/>
      <c r="CW330" s="848"/>
      <c r="CX330" s="848"/>
      <c r="CY330" s="848"/>
      <c r="CZ330" s="848"/>
      <c r="DA330" s="848"/>
      <c r="DB330" s="848"/>
      <c r="DC330" s="848"/>
      <c r="DD330" s="848"/>
    </row>
    <row r="331" spans="1:108" ht="21.75" customHeight="1">
      <c r="A331" s="848">
        <v>2</v>
      </c>
      <c r="B331" s="848"/>
      <c r="C331" s="848"/>
      <c r="D331" s="848"/>
      <c r="E331" s="848"/>
      <c r="F331" s="853" t="s">
        <v>723</v>
      </c>
      <c r="G331" s="854"/>
      <c r="H331" s="854"/>
      <c r="I331" s="854"/>
      <c r="J331" s="854"/>
      <c r="K331" s="854"/>
      <c r="L331" s="854"/>
      <c r="M331" s="854"/>
      <c r="N331" s="854"/>
      <c r="O331" s="854"/>
      <c r="P331" s="854"/>
      <c r="Q331" s="854"/>
      <c r="R331" s="854"/>
      <c r="S331" s="854"/>
      <c r="T331" s="854"/>
      <c r="U331" s="854"/>
      <c r="V331" s="854"/>
      <c r="W331" s="854"/>
      <c r="X331" s="854"/>
      <c r="Y331" s="854"/>
      <c r="Z331" s="854"/>
      <c r="AA331" s="854"/>
      <c r="AB331" s="854"/>
      <c r="AC331" s="854"/>
      <c r="AD331" s="854"/>
      <c r="AE331" s="854"/>
      <c r="AF331" s="854"/>
      <c r="AG331" s="854"/>
      <c r="AH331" s="854"/>
      <c r="AI331" s="854"/>
      <c r="AJ331" s="854"/>
      <c r="AK331" s="854"/>
      <c r="AL331" s="854"/>
      <c r="AM331" s="854"/>
      <c r="AN331" s="854"/>
      <c r="AO331" s="854"/>
      <c r="AP331" s="854"/>
      <c r="AQ331" s="854"/>
      <c r="AR331" s="854"/>
      <c r="AS331" s="854"/>
      <c r="AT331" s="854"/>
      <c r="AU331" s="854"/>
      <c r="AV331" s="854"/>
      <c r="AW331" s="854"/>
      <c r="AX331" s="854"/>
      <c r="AY331" s="854"/>
      <c r="AZ331" s="854"/>
      <c r="BA331" s="854"/>
      <c r="BB331" s="854"/>
      <c r="BC331" s="854"/>
      <c r="BD331" s="854"/>
      <c r="BE331" s="854"/>
      <c r="BF331" s="854"/>
      <c r="BG331" s="854"/>
      <c r="BH331" s="854"/>
      <c r="BI331" s="854"/>
      <c r="BJ331" s="854"/>
      <c r="BK331" s="854"/>
      <c r="BL331" s="854"/>
      <c r="BM331" s="854"/>
      <c r="BN331" s="854"/>
      <c r="BO331" s="854"/>
      <c r="BP331" s="854"/>
      <c r="BQ331" s="854"/>
      <c r="BR331" s="854"/>
      <c r="BS331" s="854"/>
      <c r="BT331" s="854"/>
      <c r="BU331" s="854"/>
      <c r="BV331" s="854"/>
      <c r="BW331" s="854"/>
      <c r="BX331" s="854"/>
      <c r="BY331" s="854"/>
      <c r="BZ331" s="854"/>
      <c r="CA331" s="854"/>
      <c r="CB331" s="854"/>
      <c r="CC331" s="854"/>
      <c r="CD331" s="854"/>
      <c r="CE331" s="854"/>
      <c r="CF331" s="854"/>
      <c r="CG331" s="854"/>
      <c r="CH331" s="854"/>
      <c r="CI331" s="854"/>
      <c r="CJ331" s="854"/>
      <c r="CK331" s="854"/>
      <c r="CL331" s="854"/>
      <c r="CM331" s="854"/>
      <c r="CN331" s="854"/>
      <c r="CO331" s="854"/>
      <c r="CP331" s="854"/>
      <c r="CQ331" s="854"/>
      <c r="CR331" s="854"/>
      <c r="CS331" s="854"/>
      <c r="CT331" s="854"/>
      <c r="CU331" s="854"/>
      <c r="CV331" s="854"/>
      <c r="CW331" s="854"/>
      <c r="CX331" s="854"/>
      <c r="CY331" s="854"/>
      <c r="CZ331" s="854"/>
      <c r="DA331" s="854"/>
      <c r="DB331" s="854"/>
      <c r="DC331" s="854"/>
      <c r="DD331" s="855"/>
    </row>
    <row r="332" spans="1:108" ht="21.75" customHeight="1">
      <c r="A332" s="848" t="s">
        <v>108</v>
      </c>
      <c r="B332" s="848"/>
      <c r="C332" s="848"/>
      <c r="D332" s="848"/>
      <c r="E332" s="848"/>
      <c r="F332" s="856" t="s">
        <v>283</v>
      </c>
      <c r="G332" s="857"/>
      <c r="H332" s="857"/>
      <c r="I332" s="857"/>
      <c r="J332" s="857"/>
      <c r="K332" s="857"/>
      <c r="L332" s="857"/>
      <c r="M332" s="857"/>
      <c r="N332" s="857"/>
      <c r="O332" s="857"/>
      <c r="P332" s="857"/>
      <c r="Q332" s="857"/>
      <c r="R332" s="857"/>
      <c r="S332" s="857"/>
      <c r="T332" s="857"/>
      <c r="U332" s="857"/>
      <c r="V332" s="857"/>
      <c r="W332" s="857"/>
      <c r="X332" s="857"/>
      <c r="Y332" s="857"/>
      <c r="Z332" s="857"/>
      <c r="AA332" s="857"/>
      <c r="AB332" s="857"/>
      <c r="AC332" s="857"/>
      <c r="AD332" s="857"/>
      <c r="AE332" s="857"/>
      <c r="AF332" s="858"/>
      <c r="AG332" s="848" t="s">
        <v>44</v>
      </c>
      <c r="AH332" s="848"/>
      <c r="AI332" s="848"/>
      <c r="AJ332" s="848"/>
      <c r="AK332" s="848"/>
      <c r="AL332" s="848"/>
      <c r="AM332" s="848"/>
      <c r="AN332" s="848"/>
      <c r="AO332" s="848"/>
      <c r="AP332" s="848"/>
      <c r="AQ332" s="848" t="s">
        <v>45</v>
      </c>
      <c r="AR332" s="848"/>
      <c r="AS332" s="848"/>
      <c r="AT332" s="848"/>
      <c r="AU332" s="848"/>
      <c r="AV332" s="848"/>
      <c r="AW332" s="848"/>
      <c r="AX332" s="848"/>
      <c r="AY332" s="848"/>
      <c r="AZ332" s="848"/>
      <c r="BA332" s="848"/>
      <c r="BB332" s="848"/>
      <c r="BC332" s="848"/>
      <c r="BD332" s="848"/>
      <c r="BE332" s="848"/>
      <c r="BF332" s="848"/>
      <c r="BG332" s="848"/>
      <c r="BH332" s="848"/>
      <c r="BI332" s="848"/>
      <c r="BJ332" s="848"/>
      <c r="BK332" s="848"/>
      <c r="BL332" s="848"/>
      <c r="BM332" s="848"/>
      <c r="BN332" s="848"/>
      <c r="BO332" s="848"/>
      <c r="BP332" s="848"/>
      <c r="BQ332" s="848"/>
      <c r="BR332" s="848"/>
      <c r="BS332" s="848"/>
      <c r="BT332" s="848"/>
      <c r="BU332" s="848"/>
      <c r="BV332" s="848"/>
      <c r="BW332" s="848"/>
      <c r="BX332" s="848"/>
      <c r="BY332" s="848"/>
      <c r="BZ332" s="848"/>
      <c r="CA332" s="848"/>
      <c r="CB332" s="848"/>
      <c r="CC332" s="848"/>
      <c r="CD332" s="848"/>
      <c r="CE332" s="848"/>
      <c r="CF332" s="848"/>
      <c r="CG332" s="848"/>
      <c r="CH332" s="848"/>
      <c r="CI332" s="848"/>
      <c r="CJ332" s="848"/>
      <c r="CK332" s="848"/>
      <c r="CL332" s="848"/>
      <c r="CM332" s="848"/>
      <c r="CN332" s="848"/>
      <c r="CO332" s="848"/>
      <c r="CP332" s="848"/>
      <c r="CQ332" s="848"/>
      <c r="CR332" s="848"/>
      <c r="CS332" s="848"/>
      <c r="CT332" s="848"/>
      <c r="CU332" s="848"/>
      <c r="CV332" s="848"/>
      <c r="CW332" s="848"/>
      <c r="CX332" s="848"/>
      <c r="CY332" s="848"/>
      <c r="CZ332" s="848"/>
      <c r="DA332" s="848"/>
      <c r="DB332" s="848"/>
      <c r="DC332" s="848"/>
      <c r="DD332" s="848"/>
    </row>
    <row r="333" spans="1:108" ht="21.75" customHeight="1">
      <c r="A333" s="848" t="s">
        <v>109</v>
      </c>
      <c r="B333" s="848"/>
      <c r="C333" s="848"/>
      <c r="D333" s="848"/>
      <c r="E333" s="848"/>
      <c r="F333" s="849" t="s">
        <v>724</v>
      </c>
      <c r="G333" s="850"/>
      <c r="H333" s="850"/>
      <c r="I333" s="850"/>
      <c r="J333" s="850"/>
      <c r="K333" s="850"/>
      <c r="L333" s="850"/>
      <c r="M333" s="850"/>
      <c r="N333" s="850"/>
      <c r="O333" s="850"/>
      <c r="P333" s="850"/>
      <c r="Q333" s="850"/>
      <c r="R333" s="850"/>
      <c r="S333" s="850"/>
      <c r="T333" s="850"/>
      <c r="U333" s="850"/>
      <c r="V333" s="850"/>
      <c r="W333" s="850"/>
      <c r="X333" s="850"/>
      <c r="Y333" s="850"/>
      <c r="Z333" s="850"/>
      <c r="AA333" s="850"/>
      <c r="AB333" s="850"/>
      <c r="AC333" s="850"/>
      <c r="AD333" s="850"/>
      <c r="AE333" s="850"/>
      <c r="AF333" s="851"/>
      <c r="AG333" s="848" t="s">
        <v>44</v>
      </c>
      <c r="AH333" s="848"/>
      <c r="AI333" s="848"/>
      <c r="AJ333" s="848"/>
      <c r="AK333" s="848"/>
      <c r="AL333" s="848"/>
      <c r="AM333" s="848"/>
      <c r="AN333" s="848"/>
      <c r="AO333" s="848"/>
      <c r="AP333" s="848"/>
      <c r="AQ333" s="848" t="s">
        <v>45</v>
      </c>
      <c r="AR333" s="848"/>
      <c r="AS333" s="848"/>
      <c r="AT333" s="848"/>
      <c r="AU333" s="848"/>
      <c r="AV333" s="848"/>
      <c r="AW333" s="848"/>
      <c r="AX333" s="848"/>
      <c r="AY333" s="848"/>
      <c r="AZ333" s="848"/>
      <c r="BA333" s="848"/>
      <c r="BB333" s="848"/>
      <c r="BC333" s="848"/>
      <c r="BD333" s="848"/>
      <c r="BE333" s="848"/>
      <c r="BF333" s="848"/>
      <c r="BG333" s="848"/>
      <c r="BH333" s="848"/>
      <c r="BI333" s="848"/>
      <c r="BJ333" s="848"/>
      <c r="BK333" s="848"/>
      <c r="BL333" s="848"/>
      <c r="BM333" s="848"/>
      <c r="BN333" s="848"/>
      <c r="BO333" s="848"/>
      <c r="BP333" s="848"/>
      <c r="BQ333" s="848"/>
      <c r="BR333" s="848"/>
      <c r="BS333" s="848"/>
      <c r="BT333" s="848"/>
      <c r="BU333" s="848"/>
      <c r="BV333" s="848"/>
      <c r="BW333" s="848"/>
      <c r="BX333" s="848"/>
      <c r="BY333" s="848"/>
      <c r="BZ333" s="848"/>
      <c r="CA333" s="848"/>
      <c r="CB333" s="848"/>
      <c r="CC333" s="848"/>
      <c r="CD333" s="848"/>
      <c r="CE333" s="848"/>
      <c r="CF333" s="848"/>
      <c r="CG333" s="848"/>
      <c r="CH333" s="848"/>
      <c r="CI333" s="848"/>
      <c r="CJ333" s="848"/>
      <c r="CK333" s="848"/>
      <c r="CL333" s="848"/>
      <c r="CM333" s="848"/>
      <c r="CN333" s="848"/>
      <c r="CO333" s="848"/>
      <c r="CP333" s="848"/>
      <c r="CQ333" s="848"/>
      <c r="CR333" s="848"/>
      <c r="CS333" s="848"/>
      <c r="CT333" s="848"/>
      <c r="CU333" s="848"/>
      <c r="CV333" s="848"/>
      <c r="CW333" s="848"/>
      <c r="CX333" s="848"/>
      <c r="CY333" s="848"/>
      <c r="CZ333" s="848"/>
      <c r="DA333" s="848"/>
      <c r="DB333" s="848"/>
      <c r="DC333" s="848"/>
      <c r="DD333" s="848"/>
    </row>
    <row r="334" spans="1:108" ht="21.75" customHeight="1">
      <c r="A334" s="848" t="s">
        <v>110</v>
      </c>
      <c r="B334" s="848"/>
      <c r="C334" s="848"/>
      <c r="D334" s="848"/>
      <c r="E334" s="848"/>
      <c r="F334" s="849" t="s">
        <v>725</v>
      </c>
      <c r="G334" s="850"/>
      <c r="H334" s="850"/>
      <c r="I334" s="850"/>
      <c r="J334" s="850"/>
      <c r="K334" s="850"/>
      <c r="L334" s="850"/>
      <c r="M334" s="850"/>
      <c r="N334" s="850"/>
      <c r="O334" s="850"/>
      <c r="P334" s="850"/>
      <c r="Q334" s="850"/>
      <c r="R334" s="850"/>
      <c r="S334" s="850"/>
      <c r="T334" s="850"/>
      <c r="U334" s="850"/>
      <c r="V334" s="850"/>
      <c r="W334" s="850"/>
      <c r="X334" s="850"/>
      <c r="Y334" s="850"/>
      <c r="Z334" s="850"/>
      <c r="AA334" s="850"/>
      <c r="AB334" s="850"/>
      <c r="AC334" s="850"/>
      <c r="AD334" s="850"/>
      <c r="AE334" s="850"/>
      <c r="AF334" s="851"/>
      <c r="AG334" s="848" t="s">
        <v>44</v>
      </c>
      <c r="AH334" s="848"/>
      <c r="AI334" s="848"/>
      <c r="AJ334" s="848"/>
      <c r="AK334" s="848"/>
      <c r="AL334" s="848"/>
      <c r="AM334" s="848"/>
      <c r="AN334" s="848"/>
      <c r="AO334" s="848"/>
      <c r="AP334" s="848"/>
      <c r="AQ334" s="848" t="s">
        <v>45</v>
      </c>
      <c r="AR334" s="848"/>
      <c r="AS334" s="848"/>
      <c r="AT334" s="848"/>
      <c r="AU334" s="848"/>
      <c r="AV334" s="848"/>
      <c r="AW334" s="848"/>
      <c r="AX334" s="848"/>
      <c r="AY334" s="848"/>
      <c r="AZ334" s="848"/>
      <c r="BA334" s="848"/>
      <c r="BB334" s="848"/>
      <c r="BC334" s="848"/>
      <c r="BD334" s="848"/>
      <c r="BE334" s="848"/>
      <c r="BF334" s="848"/>
      <c r="BG334" s="848"/>
      <c r="BH334" s="848"/>
      <c r="BI334" s="848"/>
      <c r="BJ334" s="848"/>
      <c r="BK334" s="848"/>
      <c r="BL334" s="848"/>
      <c r="BM334" s="848"/>
      <c r="BN334" s="848"/>
      <c r="BO334" s="848"/>
      <c r="BP334" s="848"/>
      <c r="BQ334" s="848"/>
      <c r="BR334" s="848"/>
      <c r="BS334" s="848"/>
      <c r="BT334" s="848"/>
      <c r="BU334" s="848"/>
      <c r="BV334" s="848"/>
      <c r="BW334" s="848"/>
      <c r="BX334" s="848"/>
      <c r="BY334" s="848"/>
      <c r="BZ334" s="848"/>
      <c r="CA334" s="848"/>
      <c r="CB334" s="848"/>
      <c r="CC334" s="848"/>
      <c r="CD334" s="848"/>
      <c r="CE334" s="848"/>
      <c r="CF334" s="848"/>
      <c r="CG334" s="848"/>
      <c r="CH334" s="848"/>
      <c r="CI334" s="848"/>
      <c r="CJ334" s="848"/>
      <c r="CK334" s="848"/>
      <c r="CL334" s="848"/>
      <c r="CM334" s="848"/>
      <c r="CN334" s="848"/>
      <c r="CO334" s="848"/>
      <c r="CP334" s="848"/>
      <c r="CQ334" s="848"/>
      <c r="CR334" s="848"/>
      <c r="CS334" s="848"/>
      <c r="CT334" s="848"/>
      <c r="CU334" s="848"/>
      <c r="CV334" s="848"/>
      <c r="CW334" s="848"/>
      <c r="CX334" s="848"/>
      <c r="CY334" s="848"/>
      <c r="CZ334" s="848"/>
      <c r="DA334" s="848"/>
      <c r="DB334" s="848"/>
      <c r="DC334" s="848"/>
      <c r="DD334" s="848"/>
    </row>
    <row r="335" spans="1:108" ht="21.75" customHeight="1">
      <c r="A335" s="848">
        <v>3</v>
      </c>
      <c r="B335" s="848"/>
      <c r="C335" s="848"/>
      <c r="D335" s="848"/>
      <c r="E335" s="848"/>
      <c r="F335" s="853" t="s">
        <v>726</v>
      </c>
      <c r="G335" s="854"/>
      <c r="H335" s="854"/>
      <c r="I335" s="854"/>
      <c r="J335" s="854"/>
      <c r="K335" s="854"/>
      <c r="L335" s="854"/>
      <c r="M335" s="854"/>
      <c r="N335" s="854"/>
      <c r="O335" s="854"/>
      <c r="P335" s="854"/>
      <c r="Q335" s="854"/>
      <c r="R335" s="854"/>
      <c r="S335" s="854"/>
      <c r="T335" s="854"/>
      <c r="U335" s="854"/>
      <c r="V335" s="854"/>
      <c r="W335" s="854"/>
      <c r="X335" s="854"/>
      <c r="Y335" s="854"/>
      <c r="Z335" s="854"/>
      <c r="AA335" s="854"/>
      <c r="AB335" s="854"/>
      <c r="AC335" s="854"/>
      <c r="AD335" s="854"/>
      <c r="AE335" s="854"/>
      <c r="AF335" s="854"/>
      <c r="AG335" s="854"/>
      <c r="AH335" s="854"/>
      <c r="AI335" s="854"/>
      <c r="AJ335" s="854"/>
      <c r="AK335" s="854"/>
      <c r="AL335" s="854"/>
      <c r="AM335" s="854"/>
      <c r="AN335" s="854"/>
      <c r="AO335" s="854"/>
      <c r="AP335" s="854"/>
      <c r="AQ335" s="854"/>
      <c r="AR335" s="854"/>
      <c r="AS335" s="854"/>
      <c r="AT335" s="854"/>
      <c r="AU335" s="854"/>
      <c r="AV335" s="854"/>
      <c r="AW335" s="854"/>
      <c r="AX335" s="854"/>
      <c r="AY335" s="854"/>
      <c r="AZ335" s="854"/>
      <c r="BA335" s="854"/>
      <c r="BB335" s="854"/>
      <c r="BC335" s="854"/>
      <c r="BD335" s="854"/>
      <c r="BE335" s="854"/>
      <c r="BF335" s="854"/>
      <c r="BG335" s="854"/>
      <c r="BH335" s="854"/>
      <c r="BI335" s="854"/>
      <c r="BJ335" s="854"/>
      <c r="BK335" s="854"/>
      <c r="BL335" s="854"/>
      <c r="BM335" s="854"/>
      <c r="BN335" s="854"/>
      <c r="BO335" s="854"/>
      <c r="BP335" s="854"/>
      <c r="BQ335" s="854"/>
      <c r="BR335" s="854"/>
      <c r="BS335" s="854"/>
      <c r="BT335" s="854"/>
      <c r="BU335" s="854"/>
      <c r="BV335" s="854"/>
      <c r="BW335" s="854"/>
      <c r="BX335" s="854"/>
      <c r="BY335" s="854"/>
      <c r="BZ335" s="854"/>
      <c r="CA335" s="854"/>
      <c r="CB335" s="854"/>
      <c r="CC335" s="854"/>
      <c r="CD335" s="854"/>
      <c r="CE335" s="854"/>
      <c r="CF335" s="854"/>
      <c r="CG335" s="854"/>
      <c r="CH335" s="854"/>
      <c r="CI335" s="854"/>
      <c r="CJ335" s="854"/>
      <c r="CK335" s="854"/>
      <c r="CL335" s="854"/>
      <c r="CM335" s="854"/>
      <c r="CN335" s="854"/>
      <c r="CO335" s="854"/>
      <c r="CP335" s="854"/>
      <c r="CQ335" s="854"/>
      <c r="CR335" s="854"/>
      <c r="CS335" s="854"/>
      <c r="CT335" s="854"/>
      <c r="CU335" s="854"/>
      <c r="CV335" s="854"/>
      <c r="CW335" s="854"/>
      <c r="CX335" s="854"/>
      <c r="CY335" s="854"/>
      <c r="CZ335" s="854"/>
      <c r="DA335" s="854"/>
      <c r="DB335" s="854"/>
      <c r="DC335" s="854"/>
      <c r="DD335" s="855"/>
    </row>
    <row r="336" spans="1:108" ht="21.75" customHeight="1">
      <c r="A336" s="848" t="s">
        <v>702</v>
      </c>
      <c r="B336" s="848"/>
      <c r="C336" s="848"/>
      <c r="D336" s="848"/>
      <c r="E336" s="848"/>
      <c r="F336" s="849" t="s">
        <v>727</v>
      </c>
      <c r="G336" s="850"/>
      <c r="H336" s="850"/>
      <c r="I336" s="850"/>
      <c r="J336" s="850"/>
      <c r="K336" s="850"/>
      <c r="L336" s="850"/>
      <c r="M336" s="850"/>
      <c r="N336" s="850"/>
      <c r="O336" s="850"/>
      <c r="P336" s="850"/>
      <c r="Q336" s="850"/>
      <c r="R336" s="850"/>
      <c r="S336" s="850"/>
      <c r="T336" s="850"/>
      <c r="U336" s="850"/>
      <c r="V336" s="850"/>
      <c r="W336" s="850"/>
      <c r="X336" s="850"/>
      <c r="Y336" s="850"/>
      <c r="Z336" s="850"/>
      <c r="AA336" s="850"/>
      <c r="AB336" s="850"/>
      <c r="AC336" s="850"/>
      <c r="AD336" s="850"/>
      <c r="AE336" s="850"/>
      <c r="AF336" s="851"/>
      <c r="AG336" s="848" t="s">
        <v>44</v>
      </c>
      <c r="AH336" s="848"/>
      <c r="AI336" s="848"/>
      <c r="AJ336" s="848"/>
      <c r="AK336" s="848"/>
      <c r="AL336" s="848"/>
      <c r="AM336" s="848"/>
      <c r="AN336" s="848"/>
      <c r="AO336" s="848"/>
      <c r="AP336" s="848"/>
      <c r="AQ336" s="848" t="s">
        <v>45</v>
      </c>
      <c r="AR336" s="848"/>
      <c r="AS336" s="848"/>
      <c r="AT336" s="848"/>
      <c r="AU336" s="848"/>
      <c r="AV336" s="848"/>
      <c r="AW336" s="848"/>
      <c r="AX336" s="848"/>
      <c r="AY336" s="848"/>
      <c r="AZ336" s="848"/>
      <c r="BA336" s="848"/>
      <c r="BB336" s="848"/>
      <c r="BC336" s="848"/>
      <c r="BD336" s="848"/>
      <c r="BE336" s="848"/>
      <c r="BF336" s="848"/>
      <c r="BG336" s="848"/>
      <c r="BH336" s="848"/>
      <c r="BI336" s="848"/>
      <c r="BJ336" s="848"/>
      <c r="BK336" s="848"/>
      <c r="BL336" s="848"/>
      <c r="BM336" s="848"/>
      <c r="BN336" s="848"/>
      <c r="BO336" s="848"/>
      <c r="BP336" s="848"/>
      <c r="BQ336" s="848"/>
      <c r="BR336" s="848"/>
      <c r="BS336" s="848"/>
      <c r="BT336" s="848"/>
      <c r="BU336" s="848"/>
      <c r="BV336" s="848"/>
      <c r="BW336" s="848"/>
      <c r="BX336" s="848"/>
      <c r="BY336" s="848"/>
      <c r="BZ336" s="848"/>
      <c r="CA336" s="848"/>
      <c r="CB336" s="848"/>
      <c r="CC336" s="848"/>
      <c r="CD336" s="848"/>
      <c r="CE336" s="848"/>
      <c r="CF336" s="848"/>
      <c r="CG336" s="848"/>
      <c r="CH336" s="848"/>
      <c r="CI336" s="848"/>
      <c r="CJ336" s="848"/>
      <c r="CK336" s="848"/>
      <c r="CL336" s="848"/>
      <c r="CM336" s="848"/>
      <c r="CN336" s="848"/>
      <c r="CO336" s="848"/>
      <c r="CP336" s="848"/>
      <c r="CQ336" s="848"/>
      <c r="CR336" s="848"/>
      <c r="CS336" s="848"/>
      <c r="CT336" s="848"/>
      <c r="CU336" s="848"/>
      <c r="CV336" s="848"/>
      <c r="CW336" s="848"/>
      <c r="CX336" s="848"/>
      <c r="CY336" s="848"/>
      <c r="CZ336" s="848"/>
      <c r="DA336" s="848"/>
      <c r="DB336" s="848"/>
      <c r="DC336" s="848"/>
      <c r="DD336" s="848"/>
    </row>
    <row r="337" spans="1:108" ht="21.75" customHeight="1">
      <c r="A337" s="848" t="s">
        <v>703</v>
      </c>
      <c r="B337" s="848"/>
      <c r="C337" s="848"/>
      <c r="D337" s="848"/>
      <c r="E337" s="848"/>
      <c r="F337" s="856" t="s">
        <v>266</v>
      </c>
      <c r="G337" s="857"/>
      <c r="H337" s="857"/>
      <c r="I337" s="857"/>
      <c r="J337" s="857"/>
      <c r="K337" s="857"/>
      <c r="L337" s="857"/>
      <c r="M337" s="857"/>
      <c r="N337" s="857"/>
      <c r="O337" s="857"/>
      <c r="P337" s="857"/>
      <c r="Q337" s="857"/>
      <c r="R337" s="857"/>
      <c r="S337" s="857"/>
      <c r="T337" s="857"/>
      <c r="U337" s="857"/>
      <c r="V337" s="857"/>
      <c r="W337" s="857"/>
      <c r="X337" s="857"/>
      <c r="Y337" s="857"/>
      <c r="Z337" s="857"/>
      <c r="AA337" s="857"/>
      <c r="AB337" s="857"/>
      <c r="AC337" s="857"/>
      <c r="AD337" s="857"/>
      <c r="AE337" s="857"/>
      <c r="AF337" s="858"/>
      <c r="AG337" s="848" t="s">
        <v>44</v>
      </c>
      <c r="AH337" s="848"/>
      <c r="AI337" s="848"/>
      <c r="AJ337" s="848"/>
      <c r="AK337" s="848"/>
      <c r="AL337" s="848"/>
      <c r="AM337" s="848"/>
      <c r="AN337" s="848"/>
      <c r="AO337" s="848"/>
      <c r="AP337" s="848"/>
      <c r="AQ337" s="848" t="s">
        <v>45</v>
      </c>
      <c r="AR337" s="848"/>
      <c r="AS337" s="848"/>
      <c r="AT337" s="848"/>
      <c r="AU337" s="848"/>
      <c r="AV337" s="848"/>
      <c r="AW337" s="848"/>
      <c r="AX337" s="848"/>
      <c r="AY337" s="848"/>
      <c r="AZ337" s="848"/>
      <c r="BA337" s="848"/>
      <c r="BB337" s="848"/>
      <c r="BC337" s="848"/>
      <c r="BD337" s="848"/>
      <c r="BE337" s="848"/>
      <c r="BF337" s="848"/>
      <c r="BG337" s="848"/>
      <c r="BH337" s="848"/>
      <c r="BI337" s="848"/>
      <c r="BJ337" s="848"/>
      <c r="BK337" s="848"/>
      <c r="BL337" s="848"/>
      <c r="BM337" s="848"/>
      <c r="BN337" s="848"/>
      <c r="BO337" s="848"/>
      <c r="BP337" s="848"/>
      <c r="BQ337" s="848"/>
      <c r="BR337" s="848"/>
      <c r="BS337" s="848"/>
      <c r="BT337" s="848"/>
      <c r="BU337" s="848"/>
      <c r="BV337" s="848"/>
      <c r="BW337" s="848"/>
      <c r="BX337" s="848"/>
      <c r="BY337" s="848"/>
      <c r="BZ337" s="848"/>
      <c r="CA337" s="848"/>
      <c r="CB337" s="848"/>
      <c r="CC337" s="848"/>
      <c r="CD337" s="848"/>
      <c r="CE337" s="848"/>
      <c r="CF337" s="848"/>
      <c r="CG337" s="848"/>
      <c r="CH337" s="848"/>
      <c r="CI337" s="848"/>
      <c r="CJ337" s="848"/>
      <c r="CK337" s="848"/>
      <c r="CL337" s="848"/>
      <c r="CM337" s="848"/>
      <c r="CN337" s="848"/>
      <c r="CO337" s="848"/>
      <c r="CP337" s="848"/>
      <c r="CQ337" s="848"/>
      <c r="CR337" s="848"/>
      <c r="CS337" s="848"/>
      <c r="CT337" s="848"/>
      <c r="CU337" s="848"/>
      <c r="CV337" s="848"/>
      <c r="CW337" s="848"/>
      <c r="CX337" s="848"/>
      <c r="CY337" s="848"/>
      <c r="CZ337" s="848"/>
      <c r="DA337" s="848"/>
      <c r="DB337" s="848"/>
      <c r="DC337" s="848"/>
      <c r="DD337" s="848"/>
    </row>
    <row r="338" spans="1:108" ht="35.25" customHeight="1">
      <c r="A338" s="848" t="s">
        <v>704</v>
      </c>
      <c r="B338" s="848"/>
      <c r="C338" s="848"/>
      <c r="D338" s="848"/>
      <c r="E338" s="848"/>
      <c r="F338" s="856" t="s">
        <v>267</v>
      </c>
      <c r="G338" s="857"/>
      <c r="H338" s="857"/>
      <c r="I338" s="857"/>
      <c r="J338" s="857"/>
      <c r="K338" s="857"/>
      <c r="L338" s="857"/>
      <c r="M338" s="857"/>
      <c r="N338" s="857"/>
      <c r="O338" s="857"/>
      <c r="P338" s="857"/>
      <c r="Q338" s="857"/>
      <c r="R338" s="857"/>
      <c r="S338" s="857"/>
      <c r="T338" s="857"/>
      <c r="U338" s="857"/>
      <c r="V338" s="857"/>
      <c r="W338" s="857"/>
      <c r="X338" s="857"/>
      <c r="Y338" s="857"/>
      <c r="Z338" s="857"/>
      <c r="AA338" s="857"/>
      <c r="AB338" s="857"/>
      <c r="AC338" s="857"/>
      <c r="AD338" s="857"/>
      <c r="AE338" s="857"/>
      <c r="AF338" s="858"/>
      <c r="AG338" s="848" t="s">
        <v>44</v>
      </c>
      <c r="AH338" s="848"/>
      <c r="AI338" s="848"/>
      <c r="AJ338" s="848"/>
      <c r="AK338" s="848"/>
      <c r="AL338" s="848"/>
      <c r="AM338" s="848"/>
      <c r="AN338" s="848"/>
      <c r="AO338" s="848"/>
      <c r="AP338" s="848"/>
      <c r="AQ338" s="848" t="s">
        <v>45</v>
      </c>
      <c r="AR338" s="848"/>
      <c r="AS338" s="848"/>
      <c r="AT338" s="848"/>
      <c r="AU338" s="848"/>
      <c r="AV338" s="848"/>
      <c r="AW338" s="848"/>
      <c r="AX338" s="848"/>
      <c r="AY338" s="848"/>
      <c r="AZ338" s="848"/>
      <c r="BA338" s="848"/>
      <c r="BB338" s="848"/>
      <c r="BC338" s="848"/>
      <c r="BD338" s="848"/>
      <c r="BE338" s="848"/>
      <c r="BF338" s="848"/>
      <c r="BG338" s="848"/>
      <c r="BH338" s="848"/>
      <c r="BI338" s="848"/>
      <c r="BJ338" s="848"/>
      <c r="BK338" s="848"/>
      <c r="BL338" s="848"/>
      <c r="BM338" s="848"/>
      <c r="BN338" s="848"/>
      <c r="BO338" s="848"/>
      <c r="BP338" s="848"/>
      <c r="BQ338" s="848"/>
      <c r="BR338" s="848"/>
      <c r="BS338" s="848"/>
      <c r="BT338" s="848"/>
      <c r="BU338" s="848"/>
      <c r="BV338" s="848"/>
      <c r="BW338" s="848"/>
      <c r="BX338" s="848"/>
      <c r="BY338" s="848"/>
      <c r="BZ338" s="848"/>
      <c r="CA338" s="848"/>
      <c r="CB338" s="848"/>
      <c r="CC338" s="848"/>
      <c r="CD338" s="848"/>
      <c r="CE338" s="848"/>
      <c r="CF338" s="848"/>
      <c r="CG338" s="848"/>
      <c r="CH338" s="848"/>
      <c r="CI338" s="848"/>
      <c r="CJ338" s="848"/>
      <c r="CK338" s="848"/>
      <c r="CL338" s="848"/>
      <c r="CM338" s="848"/>
      <c r="CN338" s="848"/>
      <c r="CO338" s="848"/>
      <c r="CP338" s="848"/>
      <c r="CQ338" s="848"/>
      <c r="CR338" s="848"/>
      <c r="CS338" s="848"/>
      <c r="CT338" s="848"/>
      <c r="CU338" s="848"/>
      <c r="CV338" s="848"/>
      <c r="CW338" s="848"/>
      <c r="CX338" s="848"/>
      <c r="CY338" s="848"/>
      <c r="CZ338" s="848"/>
      <c r="DA338" s="848"/>
      <c r="DB338" s="848"/>
      <c r="DC338" s="848"/>
      <c r="DD338" s="848"/>
    </row>
    <row r="339" spans="1:108" ht="21.75" customHeight="1">
      <c r="A339" s="848" t="s">
        <v>705</v>
      </c>
      <c r="B339" s="848"/>
      <c r="C339" s="848"/>
      <c r="D339" s="848"/>
      <c r="E339" s="848"/>
      <c r="F339" s="856" t="s">
        <v>728</v>
      </c>
      <c r="G339" s="857"/>
      <c r="H339" s="857"/>
      <c r="I339" s="857"/>
      <c r="J339" s="857"/>
      <c r="K339" s="857"/>
      <c r="L339" s="857"/>
      <c r="M339" s="857"/>
      <c r="N339" s="857"/>
      <c r="O339" s="857"/>
      <c r="P339" s="857"/>
      <c r="Q339" s="857"/>
      <c r="R339" s="857"/>
      <c r="S339" s="857"/>
      <c r="T339" s="857"/>
      <c r="U339" s="857"/>
      <c r="V339" s="857"/>
      <c r="W339" s="857"/>
      <c r="X339" s="857"/>
      <c r="Y339" s="857"/>
      <c r="Z339" s="857"/>
      <c r="AA339" s="857"/>
      <c r="AB339" s="857"/>
      <c r="AC339" s="857"/>
      <c r="AD339" s="857"/>
      <c r="AE339" s="857"/>
      <c r="AF339" s="858"/>
      <c r="AG339" s="848" t="s">
        <v>44</v>
      </c>
      <c r="AH339" s="848"/>
      <c r="AI339" s="848"/>
      <c r="AJ339" s="848"/>
      <c r="AK339" s="848"/>
      <c r="AL339" s="848"/>
      <c r="AM339" s="848"/>
      <c r="AN339" s="848"/>
      <c r="AO339" s="848"/>
      <c r="AP339" s="848"/>
      <c r="AQ339" s="848" t="s">
        <v>45</v>
      </c>
      <c r="AR339" s="848"/>
      <c r="AS339" s="848"/>
      <c r="AT339" s="848"/>
      <c r="AU339" s="848"/>
      <c r="AV339" s="848"/>
      <c r="AW339" s="848"/>
      <c r="AX339" s="848"/>
      <c r="AY339" s="848"/>
      <c r="AZ339" s="848"/>
      <c r="BA339" s="848"/>
      <c r="BB339" s="848"/>
      <c r="BC339" s="848"/>
      <c r="BD339" s="848"/>
      <c r="BE339" s="848"/>
      <c r="BF339" s="848"/>
      <c r="BG339" s="848"/>
      <c r="BH339" s="848"/>
      <c r="BI339" s="848"/>
      <c r="BJ339" s="848"/>
      <c r="BK339" s="848"/>
      <c r="BL339" s="848"/>
      <c r="BM339" s="848"/>
      <c r="BN339" s="848"/>
      <c r="BO339" s="848"/>
      <c r="BP339" s="848"/>
      <c r="BQ339" s="848"/>
      <c r="BR339" s="848"/>
      <c r="BS339" s="848"/>
      <c r="BT339" s="848"/>
      <c r="BU339" s="848"/>
      <c r="BV339" s="848"/>
      <c r="BW339" s="848"/>
      <c r="BX339" s="848"/>
      <c r="BY339" s="848"/>
      <c r="BZ339" s="848"/>
      <c r="CA339" s="848"/>
      <c r="CB339" s="848"/>
      <c r="CC339" s="848"/>
      <c r="CD339" s="848"/>
      <c r="CE339" s="848"/>
      <c r="CF339" s="848"/>
      <c r="CG339" s="848"/>
      <c r="CH339" s="848"/>
      <c r="CI339" s="848"/>
      <c r="CJ339" s="848"/>
      <c r="CK339" s="848"/>
      <c r="CL339" s="848"/>
      <c r="CM339" s="848"/>
      <c r="CN339" s="848"/>
      <c r="CO339" s="848"/>
      <c r="CP339" s="848"/>
      <c r="CQ339" s="848"/>
      <c r="CR339" s="848"/>
      <c r="CS339" s="848"/>
      <c r="CT339" s="848"/>
      <c r="CU339" s="848"/>
      <c r="CV339" s="848"/>
      <c r="CW339" s="848"/>
      <c r="CX339" s="848"/>
      <c r="CY339" s="848"/>
      <c r="CZ339" s="848"/>
      <c r="DA339" s="848"/>
      <c r="DB339" s="848"/>
      <c r="DC339" s="848"/>
      <c r="DD339" s="848"/>
    </row>
    <row r="340" spans="1:108" ht="21.75" customHeight="1">
      <c r="A340" s="848" t="s">
        <v>721</v>
      </c>
      <c r="B340" s="848"/>
      <c r="C340" s="848"/>
      <c r="D340" s="848"/>
      <c r="E340" s="848"/>
      <c r="F340" s="856" t="s">
        <v>0</v>
      </c>
      <c r="G340" s="857"/>
      <c r="H340" s="857"/>
      <c r="I340" s="857"/>
      <c r="J340" s="857"/>
      <c r="K340" s="857"/>
      <c r="L340" s="857"/>
      <c r="M340" s="857"/>
      <c r="N340" s="857"/>
      <c r="O340" s="857"/>
      <c r="P340" s="857"/>
      <c r="Q340" s="857"/>
      <c r="R340" s="857"/>
      <c r="S340" s="857"/>
      <c r="T340" s="857"/>
      <c r="U340" s="857"/>
      <c r="V340" s="857"/>
      <c r="W340" s="857"/>
      <c r="X340" s="857"/>
      <c r="Y340" s="857"/>
      <c r="Z340" s="857"/>
      <c r="AA340" s="857"/>
      <c r="AB340" s="857"/>
      <c r="AC340" s="857"/>
      <c r="AD340" s="857"/>
      <c r="AE340" s="857"/>
      <c r="AF340" s="858"/>
      <c r="AG340" s="848" t="s">
        <v>44</v>
      </c>
      <c r="AH340" s="848"/>
      <c r="AI340" s="848"/>
      <c r="AJ340" s="848"/>
      <c r="AK340" s="848"/>
      <c r="AL340" s="848"/>
      <c r="AM340" s="848"/>
      <c r="AN340" s="848"/>
      <c r="AO340" s="848"/>
      <c r="AP340" s="848"/>
      <c r="AQ340" s="848" t="s">
        <v>45</v>
      </c>
      <c r="AR340" s="848"/>
      <c r="AS340" s="848"/>
      <c r="AT340" s="848"/>
      <c r="AU340" s="848"/>
      <c r="AV340" s="848"/>
      <c r="AW340" s="848"/>
      <c r="AX340" s="848"/>
      <c r="AY340" s="848"/>
      <c r="AZ340" s="848"/>
      <c r="BA340" s="848"/>
      <c r="BB340" s="848"/>
      <c r="BC340" s="848"/>
      <c r="BD340" s="848"/>
      <c r="BE340" s="848"/>
      <c r="BF340" s="848"/>
      <c r="BG340" s="848"/>
      <c r="BH340" s="848"/>
      <c r="BI340" s="848"/>
      <c r="BJ340" s="848"/>
      <c r="BK340" s="848"/>
      <c r="BL340" s="848"/>
      <c r="BM340" s="848"/>
      <c r="BN340" s="848"/>
      <c r="BO340" s="848"/>
      <c r="BP340" s="848"/>
      <c r="BQ340" s="848"/>
      <c r="BR340" s="848"/>
      <c r="BS340" s="848"/>
      <c r="BT340" s="848"/>
      <c r="BU340" s="848"/>
      <c r="BV340" s="848"/>
      <c r="BW340" s="848"/>
      <c r="BX340" s="848"/>
      <c r="BY340" s="848"/>
      <c r="BZ340" s="848"/>
      <c r="CA340" s="848"/>
      <c r="CB340" s="848"/>
      <c r="CC340" s="848"/>
      <c r="CD340" s="848"/>
      <c r="CE340" s="848"/>
      <c r="CF340" s="848"/>
      <c r="CG340" s="848"/>
      <c r="CH340" s="848"/>
      <c r="CI340" s="848"/>
      <c r="CJ340" s="848"/>
      <c r="CK340" s="848"/>
      <c r="CL340" s="848"/>
      <c r="CM340" s="848"/>
      <c r="CN340" s="848"/>
      <c r="CO340" s="848"/>
      <c r="CP340" s="848"/>
      <c r="CQ340" s="848"/>
      <c r="CR340" s="848"/>
      <c r="CS340" s="848"/>
      <c r="CT340" s="848"/>
      <c r="CU340" s="848"/>
      <c r="CV340" s="848"/>
      <c r="CW340" s="848"/>
      <c r="CX340" s="848"/>
      <c r="CY340" s="848"/>
      <c r="CZ340" s="848"/>
      <c r="DA340" s="848"/>
      <c r="DB340" s="848"/>
      <c r="DC340" s="848"/>
      <c r="DD340" s="848"/>
    </row>
    <row r="341" spans="1:108" ht="21.75" customHeight="1">
      <c r="A341" s="848">
        <v>4</v>
      </c>
      <c r="B341" s="848"/>
      <c r="C341" s="848"/>
      <c r="D341" s="848"/>
      <c r="E341" s="848"/>
      <c r="F341" s="853" t="s">
        <v>1</v>
      </c>
      <c r="G341" s="854"/>
      <c r="H341" s="854"/>
      <c r="I341" s="854"/>
      <c r="J341" s="854"/>
      <c r="K341" s="854"/>
      <c r="L341" s="854"/>
      <c r="M341" s="854"/>
      <c r="N341" s="854"/>
      <c r="O341" s="854"/>
      <c r="P341" s="854"/>
      <c r="Q341" s="854"/>
      <c r="R341" s="854"/>
      <c r="S341" s="854"/>
      <c r="T341" s="854"/>
      <c r="U341" s="854"/>
      <c r="V341" s="854"/>
      <c r="W341" s="854"/>
      <c r="X341" s="854"/>
      <c r="Y341" s="854"/>
      <c r="Z341" s="854"/>
      <c r="AA341" s="854"/>
      <c r="AB341" s="854"/>
      <c r="AC341" s="854"/>
      <c r="AD341" s="854"/>
      <c r="AE341" s="854"/>
      <c r="AF341" s="854"/>
      <c r="AG341" s="854"/>
      <c r="AH341" s="854"/>
      <c r="AI341" s="854"/>
      <c r="AJ341" s="854"/>
      <c r="AK341" s="854"/>
      <c r="AL341" s="854"/>
      <c r="AM341" s="854"/>
      <c r="AN341" s="854"/>
      <c r="AO341" s="854"/>
      <c r="AP341" s="854"/>
      <c r="AQ341" s="854"/>
      <c r="AR341" s="854"/>
      <c r="AS341" s="854"/>
      <c r="AT341" s="854"/>
      <c r="AU341" s="854"/>
      <c r="AV341" s="854"/>
      <c r="AW341" s="854"/>
      <c r="AX341" s="854"/>
      <c r="AY341" s="854"/>
      <c r="AZ341" s="854"/>
      <c r="BA341" s="854"/>
      <c r="BB341" s="854"/>
      <c r="BC341" s="854"/>
      <c r="BD341" s="854"/>
      <c r="BE341" s="854"/>
      <c r="BF341" s="854"/>
      <c r="BG341" s="854"/>
      <c r="BH341" s="854"/>
      <c r="BI341" s="854"/>
      <c r="BJ341" s="854"/>
      <c r="BK341" s="854"/>
      <c r="BL341" s="854"/>
      <c r="BM341" s="854"/>
      <c r="BN341" s="854"/>
      <c r="BO341" s="854"/>
      <c r="BP341" s="854"/>
      <c r="BQ341" s="854"/>
      <c r="BR341" s="854"/>
      <c r="BS341" s="854"/>
      <c r="BT341" s="854"/>
      <c r="BU341" s="854"/>
      <c r="BV341" s="854"/>
      <c r="BW341" s="854"/>
      <c r="BX341" s="854"/>
      <c r="BY341" s="854"/>
      <c r="BZ341" s="854"/>
      <c r="CA341" s="854"/>
      <c r="CB341" s="854"/>
      <c r="CC341" s="854"/>
      <c r="CD341" s="854"/>
      <c r="CE341" s="854"/>
      <c r="CF341" s="854"/>
      <c r="CG341" s="854"/>
      <c r="CH341" s="854"/>
      <c r="CI341" s="854"/>
      <c r="CJ341" s="854"/>
      <c r="CK341" s="854"/>
      <c r="CL341" s="854"/>
      <c r="CM341" s="854"/>
      <c r="CN341" s="854"/>
      <c r="CO341" s="854"/>
      <c r="CP341" s="854"/>
      <c r="CQ341" s="854"/>
      <c r="CR341" s="854"/>
      <c r="CS341" s="854"/>
      <c r="CT341" s="854"/>
      <c r="CU341" s="854"/>
      <c r="CV341" s="854"/>
      <c r="CW341" s="854"/>
      <c r="CX341" s="854"/>
      <c r="CY341" s="854"/>
      <c r="CZ341" s="854"/>
      <c r="DA341" s="854"/>
      <c r="DB341" s="854"/>
      <c r="DC341" s="854"/>
      <c r="DD341" s="855"/>
    </row>
    <row r="342" spans="1:108" ht="21.75" customHeight="1">
      <c r="A342" s="848" t="s">
        <v>706</v>
      </c>
      <c r="B342" s="848"/>
      <c r="C342" s="848"/>
      <c r="D342" s="848"/>
      <c r="E342" s="848"/>
      <c r="F342" s="849" t="s">
        <v>2</v>
      </c>
      <c r="G342" s="850"/>
      <c r="H342" s="850"/>
      <c r="I342" s="850"/>
      <c r="J342" s="850"/>
      <c r="K342" s="850"/>
      <c r="L342" s="850"/>
      <c r="M342" s="850"/>
      <c r="N342" s="850"/>
      <c r="O342" s="850"/>
      <c r="P342" s="850"/>
      <c r="Q342" s="850"/>
      <c r="R342" s="850"/>
      <c r="S342" s="850"/>
      <c r="T342" s="850"/>
      <c r="U342" s="850"/>
      <c r="V342" s="850"/>
      <c r="W342" s="850"/>
      <c r="X342" s="850"/>
      <c r="Y342" s="850"/>
      <c r="Z342" s="850"/>
      <c r="AA342" s="850"/>
      <c r="AB342" s="850"/>
      <c r="AC342" s="850"/>
      <c r="AD342" s="850"/>
      <c r="AE342" s="850"/>
      <c r="AF342" s="851"/>
      <c r="AG342" s="848" t="s">
        <v>44</v>
      </c>
      <c r="AH342" s="848"/>
      <c r="AI342" s="848"/>
      <c r="AJ342" s="848"/>
      <c r="AK342" s="848"/>
      <c r="AL342" s="848"/>
      <c r="AM342" s="848"/>
      <c r="AN342" s="848"/>
      <c r="AO342" s="848"/>
      <c r="AP342" s="848"/>
      <c r="AQ342" s="848" t="s">
        <v>45</v>
      </c>
      <c r="AR342" s="848"/>
      <c r="AS342" s="848"/>
      <c r="AT342" s="848"/>
      <c r="AU342" s="848"/>
      <c r="AV342" s="848"/>
      <c r="AW342" s="848"/>
      <c r="AX342" s="848"/>
      <c r="AY342" s="848"/>
      <c r="AZ342" s="848"/>
      <c r="BA342" s="848"/>
      <c r="BB342" s="848"/>
      <c r="BC342" s="848"/>
      <c r="BD342" s="848"/>
      <c r="BE342" s="848"/>
      <c r="BF342" s="848"/>
      <c r="BG342" s="848"/>
      <c r="BH342" s="848"/>
      <c r="BI342" s="848"/>
      <c r="BJ342" s="848"/>
      <c r="BK342" s="848"/>
      <c r="BL342" s="848"/>
      <c r="BM342" s="848"/>
      <c r="BN342" s="848"/>
      <c r="BO342" s="848"/>
      <c r="BP342" s="848"/>
      <c r="BQ342" s="848"/>
      <c r="BR342" s="848"/>
      <c r="BS342" s="848"/>
      <c r="BT342" s="848"/>
      <c r="BU342" s="848"/>
      <c r="BV342" s="848"/>
      <c r="BW342" s="848"/>
      <c r="BX342" s="848"/>
      <c r="BY342" s="848"/>
      <c r="BZ342" s="848"/>
      <c r="CA342" s="848"/>
      <c r="CB342" s="848"/>
      <c r="CC342" s="848"/>
      <c r="CD342" s="848"/>
      <c r="CE342" s="848"/>
      <c r="CF342" s="848"/>
      <c r="CG342" s="848"/>
      <c r="CH342" s="848"/>
      <c r="CI342" s="848"/>
      <c r="CJ342" s="848"/>
      <c r="CK342" s="848"/>
      <c r="CL342" s="848"/>
      <c r="CM342" s="848"/>
      <c r="CN342" s="848"/>
      <c r="CO342" s="848"/>
      <c r="CP342" s="848"/>
      <c r="CQ342" s="848"/>
      <c r="CR342" s="848"/>
      <c r="CS342" s="848"/>
      <c r="CT342" s="848"/>
      <c r="CU342" s="848"/>
      <c r="CV342" s="848"/>
      <c r="CW342" s="848"/>
      <c r="CX342" s="848"/>
      <c r="CY342" s="848"/>
      <c r="CZ342" s="848"/>
      <c r="DA342" s="848"/>
      <c r="DB342" s="848"/>
      <c r="DC342" s="848"/>
      <c r="DD342" s="848"/>
    </row>
    <row r="343" spans="1:108" ht="21.75" customHeight="1">
      <c r="A343" s="848" t="s">
        <v>707</v>
      </c>
      <c r="B343" s="848"/>
      <c r="C343" s="848"/>
      <c r="D343" s="848"/>
      <c r="E343" s="848"/>
      <c r="F343" s="849" t="s">
        <v>3</v>
      </c>
      <c r="G343" s="850"/>
      <c r="H343" s="850"/>
      <c r="I343" s="850"/>
      <c r="J343" s="850"/>
      <c r="K343" s="850"/>
      <c r="L343" s="850"/>
      <c r="M343" s="850"/>
      <c r="N343" s="850"/>
      <c r="O343" s="850"/>
      <c r="P343" s="850"/>
      <c r="Q343" s="850"/>
      <c r="R343" s="850"/>
      <c r="S343" s="850"/>
      <c r="T343" s="850"/>
      <c r="U343" s="850"/>
      <c r="V343" s="850"/>
      <c r="W343" s="850"/>
      <c r="X343" s="850"/>
      <c r="Y343" s="850"/>
      <c r="Z343" s="850"/>
      <c r="AA343" s="850"/>
      <c r="AB343" s="850"/>
      <c r="AC343" s="850"/>
      <c r="AD343" s="850"/>
      <c r="AE343" s="850"/>
      <c r="AF343" s="851"/>
      <c r="AG343" s="848" t="s">
        <v>44</v>
      </c>
      <c r="AH343" s="848"/>
      <c r="AI343" s="848"/>
      <c r="AJ343" s="848"/>
      <c r="AK343" s="848"/>
      <c r="AL343" s="848"/>
      <c r="AM343" s="848"/>
      <c r="AN343" s="848"/>
      <c r="AO343" s="848"/>
      <c r="AP343" s="848"/>
      <c r="AQ343" s="848" t="s">
        <v>45</v>
      </c>
      <c r="AR343" s="848"/>
      <c r="AS343" s="848"/>
      <c r="AT343" s="848"/>
      <c r="AU343" s="848"/>
      <c r="AV343" s="848"/>
      <c r="AW343" s="848"/>
      <c r="AX343" s="848"/>
      <c r="AY343" s="848"/>
      <c r="AZ343" s="848"/>
      <c r="BA343" s="848"/>
      <c r="BB343" s="848"/>
      <c r="BC343" s="848"/>
      <c r="BD343" s="848"/>
      <c r="BE343" s="848"/>
      <c r="BF343" s="848"/>
      <c r="BG343" s="848"/>
      <c r="BH343" s="848"/>
      <c r="BI343" s="848"/>
      <c r="BJ343" s="848"/>
      <c r="BK343" s="848"/>
      <c r="BL343" s="848"/>
      <c r="BM343" s="848"/>
      <c r="BN343" s="848"/>
      <c r="BO343" s="848"/>
      <c r="BP343" s="848"/>
      <c r="BQ343" s="848"/>
      <c r="BR343" s="848"/>
      <c r="BS343" s="848"/>
      <c r="BT343" s="848"/>
      <c r="BU343" s="848"/>
      <c r="BV343" s="848"/>
      <c r="BW343" s="848"/>
      <c r="BX343" s="848"/>
      <c r="BY343" s="848"/>
      <c r="BZ343" s="848"/>
      <c r="CA343" s="848"/>
      <c r="CB343" s="848"/>
      <c r="CC343" s="848"/>
      <c r="CD343" s="848"/>
      <c r="CE343" s="848"/>
      <c r="CF343" s="848"/>
      <c r="CG343" s="848"/>
      <c r="CH343" s="848"/>
      <c r="CI343" s="848"/>
      <c r="CJ343" s="848"/>
      <c r="CK343" s="848"/>
      <c r="CL343" s="848"/>
      <c r="CM343" s="848"/>
      <c r="CN343" s="848"/>
      <c r="CO343" s="848"/>
      <c r="CP343" s="848"/>
      <c r="CQ343" s="848"/>
      <c r="CR343" s="848"/>
      <c r="CS343" s="848"/>
      <c r="CT343" s="848"/>
      <c r="CU343" s="848"/>
      <c r="CV343" s="848"/>
      <c r="CW343" s="848"/>
      <c r="CX343" s="848"/>
      <c r="CY343" s="848"/>
      <c r="CZ343" s="848"/>
      <c r="DA343" s="848"/>
      <c r="DB343" s="848"/>
      <c r="DC343" s="848"/>
      <c r="DD343" s="848"/>
    </row>
    <row r="344" spans="1:108" ht="21.75" customHeight="1">
      <c r="A344" s="848" t="s">
        <v>708</v>
      </c>
      <c r="B344" s="848"/>
      <c r="C344" s="848"/>
      <c r="D344" s="848"/>
      <c r="E344" s="848"/>
      <c r="F344" s="849" t="s">
        <v>4</v>
      </c>
      <c r="G344" s="850"/>
      <c r="H344" s="850"/>
      <c r="I344" s="850"/>
      <c r="J344" s="850"/>
      <c r="K344" s="850"/>
      <c r="L344" s="850"/>
      <c r="M344" s="850"/>
      <c r="N344" s="850"/>
      <c r="O344" s="850"/>
      <c r="P344" s="850"/>
      <c r="Q344" s="850"/>
      <c r="R344" s="850"/>
      <c r="S344" s="850"/>
      <c r="T344" s="850"/>
      <c r="U344" s="850"/>
      <c r="V344" s="850"/>
      <c r="W344" s="850"/>
      <c r="X344" s="850"/>
      <c r="Y344" s="850"/>
      <c r="Z344" s="850"/>
      <c r="AA344" s="850"/>
      <c r="AB344" s="850"/>
      <c r="AC344" s="850"/>
      <c r="AD344" s="850"/>
      <c r="AE344" s="850"/>
      <c r="AF344" s="851"/>
      <c r="AG344" s="848" t="s">
        <v>44</v>
      </c>
      <c r="AH344" s="848"/>
      <c r="AI344" s="848"/>
      <c r="AJ344" s="848"/>
      <c r="AK344" s="848"/>
      <c r="AL344" s="848"/>
      <c r="AM344" s="848"/>
      <c r="AN344" s="848"/>
      <c r="AO344" s="848"/>
      <c r="AP344" s="848"/>
      <c r="AQ344" s="848" t="s">
        <v>45</v>
      </c>
      <c r="AR344" s="848"/>
      <c r="AS344" s="848"/>
      <c r="AT344" s="848"/>
      <c r="AU344" s="848"/>
      <c r="AV344" s="848"/>
      <c r="AW344" s="848"/>
      <c r="AX344" s="848"/>
      <c r="AY344" s="848"/>
      <c r="AZ344" s="848"/>
      <c r="BA344" s="848"/>
      <c r="BB344" s="848"/>
      <c r="BC344" s="848"/>
      <c r="BD344" s="848"/>
      <c r="BE344" s="848"/>
      <c r="BF344" s="848"/>
      <c r="BG344" s="848"/>
      <c r="BH344" s="848"/>
      <c r="BI344" s="848"/>
      <c r="BJ344" s="848"/>
      <c r="BK344" s="848"/>
      <c r="BL344" s="848"/>
      <c r="BM344" s="848"/>
      <c r="BN344" s="848"/>
      <c r="BO344" s="848"/>
      <c r="BP344" s="848"/>
      <c r="BQ344" s="848"/>
      <c r="BR344" s="848"/>
      <c r="BS344" s="848"/>
      <c r="BT344" s="848"/>
      <c r="BU344" s="848"/>
      <c r="BV344" s="848"/>
      <c r="BW344" s="848"/>
      <c r="BX344" s="848"/>
      <c r="BY344" s="848"/>
      <c r="BZ344" s="848"/>
      <c r="CA344" s="848"/>
      <c r="CB344" s="848"/>
      <c r="CC344" s="848"/>
      <c r="CD344" s="848"/>
      <c r="CE344" s="848"/>
      <c r="CF344" s="848"/>
      <c r="CG344" s="848"/>
      <c r="CH344" s="848"/>
      <c r="CI344" s="848"/>
      <c r="CJ344" s="848"/>
      <c r="CK344" s="848"/>
      <c r="CL344" s="848"/>
      <c r="CM344" s="848"/>
      <c r="CN344" s="848"/>
      <c r="CO344" s="848"/>
      <c r="CP344" s="848"/>
      <c r="CQ344" s="848"/>
      <c r="CR344" s="848"/>
      <c r="CS344" s="848"/>
      <c r="CT344" s="848"/>
      <c r="CU344" s="848"/>
      <c r="CV344" s="848"/>
      <c r="CW344" s="848"/>
      <c r="CX344" s="848"/>
      <c r="CY344" s="848"/>
      <c r="CZ344" s="848"/>
      <c r="DA344" s="848"/>
      <c r="DB344" s="848"/>
      <c r="DC344" s="848"/>
      <c r="DD344" s="848"/>
    </row>
    <row r="345" spans="1:108" ht="21.75" customHeight="1">
      <c r="A345" s="848" t="s">
        <v>709</v>
      </c>
      <c r="B345" s="848"/>
      <c r="C345" s="848"/>
      <c r="D345" s="848"/>
      <c r="E345" s="848"/>
      <c r="F345" s="849" t="s">
        <v>281</v>
      </c>
      <c r="G345" s="850"/>
      <c r="H345" s="850"/>
      <c r="I345" s="850"/>
      <c r="J345" s="850"/>
      <c r="K345" s="850"/>
      <c r="L345" s="850"/>
      <c r="M345" s="850"/>
      <c r="N345" s="850"/>
      <c r="O345" s="850"/>
      <c r="P345" s="850"/>
      <c r="Q345" s="850"/>
      <c r="R345" s="850"/>
      <c r="S345" s="850"/>
      <c r="T345" s="850"/>
      <c r="U345" s="850"/>
      <c r="V345" s="850"/>
      <c r="W345" s="850"/>
      <c r="X345" s="850"/>
      <c r="Y345" s="850"/>
      <c r="Z345" s="850"/>
      <c r="AA345" s="850"/>
      <c r="AB345" s="850"/>
      <c r="AC345" s="850"/>
      <c r="AD345" s="850"/>
      <c r="AE345" s="850"/>
      <c r="AF345" s="851"/>
      <c r="AG345" s="848" t="s">
        <v>44</v>
      </c>
      <c r="AH345" s="848"/>
      <c r="AI345" s="848"/>
      <c r="AJ345" s="848"/>
      <c r="AK345" s="848"/>
      <c r="AL345" s="848"/>
      <c r="AM345" s="848"/>
      <c r="AN345" s="848"/>
      <c r="AO345" s="848"/>
      <c r="AP345" s="848"/>
      <c r="AQ345" s="848" t="s">
        <v>45</v>
      </c>
      <c r="AR345" s="848"/>
      <c r="AS345" s="848"/>
      <c r="AT345" s="848"/>
      <c r="AU345" s="848"/>
      <c r="AV345" s="848"/>
      <c r="AW345" s="848"/>
      <c r="AX345" s="848"/>
      <c r="AY345" s="848"/>
      <c r="AZ345" s="848"/>
      <c r="BA345" s="848"/>
      <c r="BB345" s="848"/>
      <c r="BC345" s="848"/>
      <c r="BD345" s="848"/>
      <c r="BE345" s="848"/>
      <c r="BF345" s="848"/>
      <c r="BG345" s="848"/>
      <c r="BH345" s="848"/>
      <c r="BI345" s="848"/>
      <c r="BJ345" s="848"/>
      <c r="BK345" s="848"/>
      <c r="BL345" s="848"/>
      <c r="BM345" s="848"/>
      <c r="BN345" s="848"/>
      <c r="BO345" s="848"/>
      <c r="BP345" s="848"/>
      <c r="BQ345" s="848"/>
      <c r="BR345" s="848"/>
      <c r="BS345" s="848"/>
      <c r="BT345" s="848"/>
      <c r="BU345" s="848"/>
      <c r="BV345" s="848"/>
      <c r="BW345" s="848"/>
      <c r="BX345" s="848"/>
      <c r="BY345" s="848"/>
      <c r="BZ345" s="848"/>
      <c r="CA345" s="848"/>
      <c r="CB345" s="848"/>
      <c r="CC345" s="848"/>
      <c r="CD345" s="848"/>
      <c r="CE345" s="848"/>
      <c r="CF345" s="848"/>
      <c r="CG345" s="848"/>
      <c r="CH345" s="848"/>
      <c r="CI345" s="848"/>
      <c r="CJ345" s="848"/>
      <c r="CK345" s="848"/>
      <c r="CL345" s="848"/>
      <c r="CM345" s="848"/>
      <c r="CN345" s="848"/>
      <c r="CO345" s="848"/>
      <c r="CP345" s="848"/>
      <c r="CQ345" s="848"/>
      <c r="CR345" s="848"/>
      <c r="CS345" s="848"/>
      <c r="CT345" s="848"/>
      <c r="CU345" s="848"/>
      <c r="CV345" s="848"/>
      <c r="CW345" s="848"/>
      <c r="CX345" s="848"/>
      <c r="CY345" s="848"/>
      <c r="CZ345" s="848"/>
      <c r="DA345" s="848"/>
      <c r="DB345" s="848"/>
      <c r="DC345" s="848"/>
      <c r="DD345" s="848"/>
    </row>
    <row r="346" spans="1:108" ht="11.25">
      <c r="A346" s="191"/>
      <c r="B346" s="191"/>
      <c r="C346" s="191"/>
      <c r="D346" s="191"/>
      <c r="E346" s="191"/>
      <c r="F346" s="192"/>
      <c r="G346" s="192"/>
      <c r="H346" s="192"/>
      <c r="I346" s="192"/>
      <c r="J346" s="192"/>
      <c r="K346" s="192"/>
      <c r="L346" s="192"/>
      <c r="M346" s="192"/>
      <c r="N346" s="192"/>
      <c r="O346" s="192"/>
      <c r="P346" s="192"/>
      <c r="Q346" s="192"/>
      <c r="R346" s="192"/>
      <c r="S346" s="192"/>
      <c r="T346" s="192"/>
      <c r="U346" s="192"/>
      <c r="V346" s="192"/>
      <c r="W346" s="192"/>
      <c r="X346" s="192"/>
      <c r="Y346" s="192"/>
      <c r="Z346" s="192"/>
      <c r="AA346" s="192"/>
      <c r="AB346" s="192"/>
      <c r="AC346" s="192"/>
      <c r="AD346" s="192"/>
      <c r="AE346" s="192"/>
      <c r="AF346" s="192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4"/>
      <c r="AR346" s="194"/>
      <c r="AS346" s="194"/>
      <c r="AT346" s="194"/>
      <c r="AU346" s="194"/>
      <c r="AV346" s="194"/>
      <c r="AW346" s="194"/>
      <c r="AX346" s="194"/>
      <c r="AY346" s="194"/>
      <c r="AZ346" s="194"/>
      <c r="BA346" s="191"/>
      <c r="BB346" s="191"/>
      <c r="BC346" s="191"/>
      <c r="BD346" s="191"/>
      <c r="BE346" s="191"/>
      <c r="BF346" s="191"/>
      <c r="BG346" s="191"/>
      <c r="BH346" s="191"/>
      <c r="BI346" s="191"/>
      <c r="BJ346" s="191"/>
      <c r="BK346" s="191"/>
      <c r="BL346" s="191"/>
      <c r="BM346" s="191"/>
      <c r="BN346" s="191"/>
      <c r="BO346" s="195"/>
      <c r="BP346" s="195"/>
      <c r="BQ346" s="195"/>
      <c r="BR346" s="195"/>
      <c r="BS346" s="195"/>
      <c r="BT346" s="195"/>
      <c r="BU346" s="195"/>
      <c r="BV346" s="195"/>
      <c r="BW346" s="195"/>
      <c r="BX346" s="195"/>
      <c r="BY346" s="195"/>
      <c r="BZ346" s="195"/>
      <c r="CA346" s="195"/>
      <c r="CB346" s="195"/>
      <c r="CC346" s="195"/>
      <c r="CD346" s="195"/>
      <c r="CE346" s="195"/>
      <c r="CF346" s="195"/>
      <c r="CG346" s="195"/>
      <c r="CH346" s="195"/>
      <c r="CI346" s="195"/>
      <c r="CJ346" s="195"/>
      <c r="CK346" s="195"/>
      <c r="CL346" s="195"/>
      <c r="CM346" s="195"/>
      <c r="CN346" s="195"/>
      <c r="CO346" s="195"/>
      <c r="CP346" s="195"/>
      <c r="CQ346" s="195"/>
      <c r="CR346" s="195"/>
      <c r="CS346" s="195"/>
      <c r="CT346" s="195"/>
      <c r="CU346" s="195"/>
      <c r="CV346" s="195"/>
      <c r="CW346" s="195"/>
      <c r="CX346" s="195"/>
      <c r="CY346" s="195"/>
      <c r="CZ346" s="195"/>
      <c r="DA346" s="195"/>
      <c r="DB346" s="195"/>
      <c r="DC346" s="195"/>
      <c r="DD346" s="195"/>
    </row>
    <row r="347" spans="1:108" ht="11.25">
      <c r="A347" s="191"/>
      <c r="B347" s="191"/>
      <c r="C347" s="191"/>
      <c r="D347" s="191"/>
      <c r="E347" s="191"/>
      <c r="F347" s="192"/>
      <c r="G347" s="192"/>
      <c r="H347" s="192"/>
      <c r="I347" s="192"/>
      <c r="J347" s="192"/>
      <c r="K347" s="192"/>
      <c r="L347" s="192"/>
      <c r="M347" s="192"/>
      <c r="N347" s="192"/>
      <c r="O347" s="192"/>
      <c r="P347" s="192"/>
      <c r="Q347" s="192"/>
      <c r="R347" s="192"/>
      <c r="S347" s="192"/>
      <c r="T347" s="192"/>
      <c r="U347" s="192"/>
      <c r="V347" s="192"/>
      <c r="W347" s="192"/>
      <c r="X347" s="192"/>
      <c r="Y347" s="192"/>
      <c r="Z347" s="192"/>
      <c r="AA347" s="192"/>
      <c r="AB347" s="192"/>
      <c r="AC347" s="192"/>
      <c r="AD347" s="192"/>
      <c r="AE347" s="192"/>
      <c r="AF347" s="192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4"/>
      <c r="AR347" s="194"/>
      <c r="AS347" s="194"/>
      <c r="AT347" s="194"/>
      <c r="AU347" s="194"/>
      <c r="AV347" s="194"/>
      <c r="AW347" s="194"/>
      <c r="AX347" s="194"/>
      <c r="AY347" s="194"/>
      <c r="AZ347" s="194"/>
      <c r="BA347" s="191"/>
      <c r="BB347" s="191"/>
      <c r="BC347" s="191"/>
      <c r="BD347" s="191"/>
      <c r="BE347" s="191"/>
      <c r="BF347" s="191"/>
      <c r="BG347" s="191"/>
      <c r="BH347" s="191"/>
      <c r="BI347" s="191"/>
      <c r="BJ347" s="191"/>
      <c r="BK347" s="191"/>
      <c r="BL347" s="191"/>
      <c r="BM347" s="191"/>
      <c r="BN347" s="191"/>
      <c r="BO347" s="195"/>
      <c r="BP347" s="195"/>
      <c r="BQ347" s="195"/>
      <c r="BR347" s="195"/>
      <c r="BS347" s="195"/>
      <c r="BT347" s="195"/>
      <c r="BU347" s="195"/>
      <c r="BV347" s="195"/>
      <c r="BW347" s="195"/>
      <c r="BX347" s="195"/>
      <c r="BY347" s="195"/>
      <c r="BZ347" s="195"/>
      <c r="CA347" s="195"/>
      <c r="CB347" s="195"/>
      <c r="CC347" s="195"/>
      <c r="CD347" s="195"/>
      <c r="CE347" s="195"/>
      <c r="CF347" s="195"/>
      <c r="CG347" s="195"/>
      <c r="CH347" s="195"/>
      <c r="CI347" s="195"/>
      <c r="CJ347" s="195"/>
      <c r="CK347" s="195"/>
      <c r="CL347" s="195"/>
      <c r="CM347" s="195"/>
      <c r="CN347" s="195"/>
      <c r="CO347" s="195"/>
      <c r="CP347" s="195"/>
      <c r="CQ347" s="195"/>
      <c r="CR347" s="195"/>
      <c r="CS347" s="195"/>
      <c r="CT347" s="195"/>
      <c r="CU347" s="195"/>
      <c r="CV347" s="195"/>
      <c r="CW347" s="195"/>
      <c r="CX347" s="195"/>
      <c r="CY347" s="195"/>
      <c r="CZ347" s="195"/>
      <c r="DA347" s="195"/>
      <c r="DB347" s="195"/>
      <c r="DC347" s="195"/>
      <c r="DD347" s="195"/>
    </row>
    <row r="348" ht="11.25">
      <c r="DD348" s="3"/>
    </row>
    <row r="349" spans="1:108" ht="11.25">
      <c r="A349" s="426" t="s">
        <v>404</v>
      </c>
      <c r="B349" s="426"/>
      <c r="C349" s="426"/>
      <c r="D349" s="426"/>
      <c r="E349" s="426"/>
      <c r="F349" s="426"/>
      <c r="G349" s="426"/>
      <c r="H349" s="426"/>
      <c r="I349" s="426"/>
      <c r="J349" s="426"/>
      <c r="K349" s="426"/>
      <c r="L349" s="426"/>
      <c r="M349" s="426"/>
      <c r="N349" s="426"/>
      <c r="O349" s="426"/>
      <c r="P349" s="426"/>
      <c r="Q349" s="426"/>
      <c r="R349" s="426"/>
      <c r="S349" s="426"/>
      <c r="T349" s="426"/>
      <c r="U349" s="426"/>
      <c r="V349" s="426"/>
      <c r="W349" s="426"/>
      <c r="X349" s="426"/>
      <c r="Y349" s="426"/>
      <c r="Z349" s="426"/>
      <c r="AA349" s="426"/>
      <c r="AB349" s="426"/>
      <c r="AC349" s="426"/>
      <c r="AD349" s="426"/>
      <c r="AE349" s="426"/>
      <c r="AF349" s="426"/>
      <c r="AG349" s="426"/>
      <c r="AH349" s="426"/>
      <c r="AI349" s="426"/>
      <c r="AJ349" s="426"/>
      <c r="AK349" s="426"/>
      <c r="AL349" s="426"/>
      <c r="AM349" s="426"/>
      <c r="AN349" s="426"/>
      <c r="AO349" s="426"/>
      <c r="AP349" s="426"/>
      <c r="AQ349" s="426"/>
      <c r="AR349" s="426"/>
      <c r="AS349" s="426"/>
      <c r="AT349" s="426"/>
      <c r="AU349" s="426"/>
      <c r="AV349" s="426"/>
      <c r="AW349" s="426"/>
      <c r="AX349" s="426"/>
      <c r="AY349" s="426"/>
      <c r="AZ349" s="426"/>
      <c r="BA349" s="426"/>
      <c r="BB349" s="426"/>
      <c r="BC349" s="426"/>
      <c r="BD349" s="426"/>
      <c r="BE349" s="426"/>
      <c r="BF349" s="426"/>
      <c r="BG349" s="426"/>
      <c r="BH349" s="426"/>
      <c r="BI349" s="426"/>
      <c r="BJ349" s="426"/>
      <c r="BK349" s="426"/>
      <c r="BL349" s="426"/>
      <c r="BM349" s="426"/>
      <c r="BN349" s="426"/>
      <c r="BO349" s="426"/>
      <c r="BP349" s="426"/>
      <c r="BQ349" s="426"/>
      <c r="BR349" s="426"/>
      <c r="BS349" s="426"/>
      <c r="BT349" s="426"/>
      <c r="BU349" s="426"/>
      <c r="BV349" s="426"/>
      <c r="BW349" s="426"/>
      <c r="BX349" s="426"/>
      <c r="BY349" s="426"/>
      <c r="BZ349" s="426"/>
      <c r="CA349" s="426"/>
      <c r="CB349" s="426"/>
      <c r="CC349" s="426"/>
      <c r="CD349" s="426"/>
      <c r="CE349" s="426"/>
      <c r="CF349" s="426"/>
      <c r="CG349" s="426"/>
      <c r="CH349" s="426"/>
      <c r="CI349" s="426"/>
      <c r="CJ349" s="426"/>
      <c r="CK349" s="426"/>
      <c r="CL349" s="426"/>
      <c r="CM349" s="426"/>
      <c r="CN349" s="426"/>
      <c r="CO349" s="426"/>
      <c r="CP349" s="426"/>
      <c r="CQ349" s="426"/>
      <c r="CR349" s="426"/>
      <c r="CS349" s="426"/>
      <c r="CT349" s="426"/>
      <c r="CU349" s="426"/>
      <c r="CV349" s="426"/>
      <c r="CW349" s="426"/>
      <c r="CX349" s="426"/>
      <c r="CY349" s="426"/>
      <c r="CZ349" s="426"/>
      <c r="DA349" s="426"/>
      <c r="DB349" s="426"/>
      <c r="DC349" s="426"/>
      <c r="DD349" s="426"/>
    </row>
  </sheetData>
  <sheetProtection/>
  <mergeCells count="1614">
    <mergeCell ref="BA336:BN336"/>
    <mergeCell ref="BO336:DD336"/>
    <mergeCell ref="F335:DD335"/>
    <mergeCell ref="A335:E335"/>
    <mergeCell ref="A336:E336"/>
    <mergeCell ref="F336:AF336"/>
    <mergeCell ref="AG336:AP336"/>
    <mergeCell ref="AQ336:AZ336"/>
    <mergeCell ref="BA333:BN333"/>
    <mergeCell ref="BO333:DD333"/>
    <mergeCell ref="A334:E334"/>
    <mergeCell ref="F334:AF334"/>
    <mergeCell ref="AG334:AP334"/>
    <mergeCell ref="AQ334:AZ334"/>
    <mergeCell ref="BA334:BN334"/>
    <mergeCell ref="BO334:DD334"/>
    <mergeCell ref="A333:E333"/>
    <mergeCell ref="F333:AF333"/>
    <mergeCell ref="AG333:AP333"/>
    <mergeCell ref="AQ333:AZ333"/>
    <mergeCell ref="A332:E332"/>
    <mergeCell ref="F332:AF332"/>
    <mergeCell ref="AG332:AP332"/>
    <mergeCell ref="AQ332:AZ332"/>
    <mergeCell ref="BA332:BN332"/>
    <mergeCell ref="BO332:DD332"/>
    <mergeCell ref="F331:DD331"/>
    <mergeCell ref="A331:E331"/>
    <mergeCell ref="BA330:BN330"/>
    <mergeCell ref="BO330:DD330"/>
    <mergeCell ref="A329:E329"/>
    <mergeCell ref="F329:AF329"/>
    <mergeCell ref="A330:E330"/>
    <mergeCell ref="F330:AF330"/>
    <mergeCell ref="AG330:AP330"/>
    <mergeCell ref="AQ330:AZ330"/>
    <mergeCell ref="AG329:AP329"/>
    <mergeCell ref="AQ329:AZ329"/>
    <mergeCell ref="BA327:BN327"/>
    <mergeCell ref="BO327:DD327"/>
    <mergeCell ref="BA328:BN328"/>
    <mergeCell ref="BO328:DD328"/>
    <mergeCell ref="BA329:BN329"/>
    <mergeCell ref="BO329:DD329"/>
    <mergeCell ref="A328:E328"/>
    <mergeCell ref="F328:AF328"/>
    <mergeCell ref="AG328:AP328"/>
    <mergeCell ref="AQ328:AZ328"/>
    <mergeCell ref="A327:E327"/>
    <mergeCell ref="F327:AF327"/>
    <mergeCell ref="AG327:AP327"/>
    <mergeCell ref="AQ327:AZ327"/>
    <mergeCell ref="BA326:BN326"/>
    <mergeCell ref="BO326:DD326"/>
    <mergeCell ref="F325:DD325"/>
    <mergeCell ref="A325:E325"/>
    <mergeCell ref="A326:E326"/>
    <mergeCell ref="F326:AF326"/>
    <mergeCell ref="AG326:AP326"/>
    <mergeCell ref="AQ326:AZ326"/>
    <mergeCell ref="A341:E341"/>
    <mergeCell ref="A342:E342"/>
    <mergeCell ref="F342:AF342"/>
    <mergeCell ref="AG342:AP342"/>
    <mergeCell ref="F339:AF339"/>
    <mergeCell ref="BA342:BN342"/>
    <mergeCell ref="A340:E340"/>
    <mergeCell ref="BO342:DD342"/>
    <mergeCell ref="F341:DD341"/>
    <mergeCell ref="AQ342:AZ342"/>
    <mergeCell ref="AQ298:AZ298"/>
    <mergeCell ref="BA339:BN339"/>
    <mergeCell ref="BO339:DD339"/>
    <mergeCell ref="F340:AF340"/>
    <mergeCell ref="AG340:AP340"/>
    <mergeCell ref="AQ340:AZ340"/>
    <mergeCell ref="BA340:BN340"/>
    <mergeCell ref="BO340:DD340"/>
    <mergeCell ref="A339:E339"/>
    <mergeCell ref="A294:E294"/>
    <mergeCell ref="AG339:AP339"/>
    <mergeCell ref="AQ339:AZ339"/>
    <mergeCell ref="A295:E295"/>
    <mergeCell ref="F295:AF295"/>
    <mergeCell ref="AG295:AP295"/>
    <mergeCell ref="AQ295:AZ295"/>
    <mergeCell ref="AG300:AP300"/>
    <mergeCell ref="AQ300:AZ300"/>
    <mergeCell ref="AG298:AP298"/>
    <mergeCell ref="BA293:BN293"/>
    <mergeCell ref="BO293:DD293"/>
    <mergeCell ref="BA295:BN295"/>
    <mergeCell ref="BO295:DD295"/>
    <mergeCell ref="F294:DD294"/>
    <mergeCell ref="A293:E293"/>
    <mergeCell ref="F293:AF293"/>
    <mergeCell ref="AG293:AP293"/>
    <mergeCell ref="AQ293:AZ293"/>
    <mergeCell ref="F290:DD290"/>
    <mergeCell ref="A290:E290"/>
    <mergeCell ref="A291:E291"/>
    <mergeCell ref="F291:AF291"/>
    <mergeCell ref="AG291:AP291"/>
    <mergeCell ref="AQ291:AZ291"/>
    <mergeCell ref="BA291:BN291"/>
    <mergeCell ref="BO291:DD291"/>
    <mergeCell ref="BA300:BN300"/>
    <mergeCell ref="BO300:DD300"/>
    <mergeCell ref="A301:E301"/>
    <mergeCell ref="F301:AF301"/>
    <mergeCell ref="AG301:AP301"/>
    <mergeCell ref="AQ301:AZ301"/>
    <mergeCell ref="BA301:BN301"/>
    <mergeCell ref="BO301:DD301"/>
    <mergeCell ref="A300:E300"/>
    <mergeCell ref="F300:AF300"/>
    <mergeCell ref="BA298:BN298"/>
    <mergeCell ref="BO298:DD298"/>
    <mergeCell ref="A299:E299"/>
    <mergeCell ref="F299:AF299"/>
    <mergeCell ref="AG299:AP299"/>
    <mergeCell ref="AQ299:AZ299"/>
    <mergeCell ref="BA299:BN299"/>
    <mergeCell ref="BO299:DD299"/>
    <mergeCell ref="A298:E298"/>
    <mergeCell ref="F298:AF298"/>
    <mergeCell ref="BA296:BN296"/>
    <mergeCell ref="BO296:DD296"/>
    <mergeCell ref="A297:E297"/>
    <mergeCell ref="F297:DD297"/>
    <mergeCell ref="A296:E296"/>
    <mergeCell ref="F296:AF296"/>
    <mergeCell ref="AG296:AP296"/>
    <mergeCell ref="AQ296:AZ296"/>
    <mergeCell ref="AG306:AP306"/>
    <mergeCell ref="AQ306:AZ306"/>
    <mergeCell ref="AG305:AP305"/>
    <mergeCell ref="AQ305:AZ305"/>
    <mergeCell ref="A305:E305"/>
    <mergeCell ref="F305:AF305"/>
    <mergeCell ref="A306:E306"/>
    <mergeCell ref="F306:AF306"/>
    <mergeCell ref="BA305:BN305"/>
    <mergeCell ref="BO305:DD305"/>
    <mergeCell ref="BA306:BN306"/>
    <mergeCell ref="BO306:DD306"/>
    <mergeCell ref="F303:DD303"/>
    <mergeCell ref="A303:E303"/>
    <mergeCell ref="A304:E304"/>
    <mergeCell ref="F304:AF304"/>
    <mergeCell ref="AG304:AP304"/>
    <mergeCell ref="AQ304:AZ304"/>
    <mergeCell ref="BA304:BN304"/>
    <mergeCell ref="BO304:DD304"/>
    <mergeCell ref="BO302:DD302"/>
    <mergeCell ref="A302:E302"/>
    <mergeCell ref="F302:AF302"/>
    <mergeCell ref="AG302:AP302"/>
    <mergeCell ref="AQ302:AZ302"/>
    <mergeCell ref="A307:DD307"/>
    <mergeCell ref="A248:DD248"/>
    <mergeCell ref="F249:DD249"/>
    <mergeCell ref="F255:DD255"/>
    <mergeCell ref="F258:DD258"/>
    <mergeCell ref="F264:DD264"/>
    <mergeCell ref="A269:DD269"/>
    <mergeCell ref="F270:DD270"/>
    <mergeCell ref="F276:DD276"/>
    <mergeCell ref="BA302:BN302"/>
    <mergeCell ref="A278:E278"/>
    <mergeCell ref="F278:DD278"/>
    <mergeCell ref="BA277:BN277"/>
    <mergeCell ref="A289:DD289"/>
    <mergeCell ref="BO277:DD277"/>
    <mergeCell ref="AQ277:AZ277"/>
    <mergeCell ref="BO288:DD288"/>
    <mergeCell ref="A287:E287"/>
    <mergeCell ref="F287:AF287"/>
    <mergeCell ref="A288:E288"/>
    <mergeCell ref="A276:E276"/>
    <mergeCell ref="A277:E277"/>
    <mergeCell ref="F277:AF277"/>
    <mergeCell ref="AG277:AP277"/>
    <mergeCell ref="A275:E275"/>
    <mergeCell ref="F275:AF275"/>
    <mergeCell ref="AG275:AP275"/>
    <mergeCell ref="AQ275:AZ275"/>
    <mergeCell ref="BO272:DD272"/>
    <mergeCell ref="BA273:BN273"/>
    <mergeCell ref="BO273:DD273"/>
    <mergeCell ref="BA275:BN275"/>
    <mergeCell ref="BO275:DD275"/>
    <mergeCell ref="BO274:DD274"/>
    <mergeCell ref="BA274:BN274"/>
    <mergeCell ref="BA272:BN272"/>
    <mergeCell ref="A273:E273"/>
    <mergeCell ref="F273:AF273"/>
    <mergeCell ref="AG273:AP273"/>
    <mergeCell ref="AQ273:AZ273"/>
    <mergeCell ref="A274:E274"/>
    <mergeCell ref="F274:AF274"/>
    <mergeCell ref="AG274:AP274"/>
    <mergeCell ref="AQ274:AZ274"/>
    <mergeCell ref="A272:E272"/>
    <mergeCell ref="F272:AF272"/>
    <mergeCell ref="AG272:AP272"/>
    <mergeCell ref="AQ272:AZ272"/>
    <mergeCell ref="A268:E268"/>
    <mergeCell ref="F268:AF268"/>
    <mergeCell ref="AQ268:AZ268"/>
    <mergeCell ref="BA271:BN271"/>
    <mergeCell ref="BO271:DD271"/>
    <mergeCell ref="A270:E270"/>
    <mergeCell ref="A271:E271"/>
    <mergeCell ref="F271:AF271"/>
    <mergeCell ref="AG271:AP271"/>
    <mergeCell ref="AQ271:AZ271"/>
    <mergeCell ref="BO268:DD268"/>
    <mergeCell ref="AQ266:AZ266"/>
    <mergeCell ref="A267:E267"/>
    <mergeCell ref="F267:AF267"/>
    <mergeCell ref="AG267:AP267"/>
    <mergeCell ref="AQ267:AZ267"/>
    <mergeCell ref="BA266:BN266"/>
    <mergeCell ref="BO266:DD266"/>
    <mergeCell ref="BA267:BN267"/>
    <mergeCell ref="BO267:DD267"/>
    <mergeCell ref="A308:E308"/>
    <mergeCell ref="F308:AF308"/>
    <mergeCell ref="AG308:AP308"/>
    <mergeCell ref="A265:E265"/>
    <mergeCell ref="F265:AF265"/>
    <mergeCell ref="AG265:AP265"/>
    <mergeCell ref="A266:E266"/>
    <mergeCell ref="F266:AF266"/>
    <mergeCell ref="AG266:AP266"/>
    <mergeCell ref="AG268:AP268"/>
    <mergeCell ref="BA265:BN265"/>
    <mergeCell ref="BO265:DD265"/>
    <mergeCell ref="A264:E264"/>
    <mergeCell ref="AQ265:AZ265"/>
    <mergeCell ref="AG263:AP263"/>
    <mergeCell ref="AQ263:AZ263"/>
    <mergeCell ref="BA263:BN263"/>
    <mergeCell ref="BO263:DD263"/>
    <mergeCell ref="F263:AF263"/>
    <mergeCell ref="BO260:DD260"/>
    <mergeCell ref="BA261:BN261"/>
    <mergeCell ref="BO261:DD261"/>
    <mergeCell ref="BA262:BN262"/>
    <mergeCell ref="BO262:DD262"/>
    <mergeCell ref="A262:E262"/>
    <mergeCell ref="F262:AF262"/>
    <mergeCell ref="AG262:AP262"/>
    <mergeCell ref="AQ262:AZ262"/>
    <mergeCell ref="BA260:BN260"/>
    <mergeCell ref="AQ308:AZ308"/>
    <mergeCell ref="BA308:BN308"/>
    <mergeCell ref="BO308:DD308"/>
    <mergeCell ref="A259:E259"/>
    <mergeCell ref="F259:AF259"/>
    <mergeCell ref="AQ259:AZ259"/>
    <mergeCell ref="A260:E260"/>
    <mergeCell ref="F260:AF260"/>
    <mergeCell ref="AG260:AP260"/>
    <mergeCell ref="AQ260:AZ260"/>
    <mergeCell ref="BO257:DD257"/>
    <mergeCell ref="A257:E257"/>
    <mergeCell ref="F257:AF257"/>
    <mergeCell ref="BA259:BN259"/>
    <mergeCell ref="BO259:DD259"/>
    <mergeCell ref="A258:E258"/>
    <mergeCell ref="AQ256:AZ256"/>
    <mergeCell ref="A309:E309"/>
    <mergeCell ref="F309:AF309"/>
    <mergeCell ref="AG309:AP309"/>
    <mergeCell ref="AG257:AP257"/>
    <mergeCell ref="AG259:AP259"/>
    <mergeCell ref="A261:E261"/>
    <mergeCell ref="F261:AF261"/>
    <mergeCell ref="AG261:AP261"/>
    <mergeCell ref="A263:E263"/>
    <mergeCell ref="A252:E252"/>
    <mergeCell ref="BO254:DD254"/>
    <mergeCell ref="A253:E253"/>
    <mergeCell ref="F253:AF253"/>
    <mergeCell ref="BA256:BN256"/>
    <mergeCell ref="BO256:DD256"/>
    <mergeCell ref="A255:E255"/>
    <mergeCell ref="A256:E256"/>
    <mergeCell ref="F256:AF256"/>
    <mergeCell ref="AG256:AP256"/>
    <mergeCell ref="AQ254:AZ254"/>
    <mergeCell ref="BO251:DD251"/>
    <mergeCell ref="BA252:BN252"/>
    <mergeCell ref="BO252:DD252"/>
    <mergeCell ref="BA253:BN253"/>
    <mergeCell ref="BO253:DD253"/>
    <mergeCell ref="BO250:DD250"/>
    <mergeCell ref="A249:E249"/>
    <mergeCell ref="AQ309:AZ309"/>
    <mergeCell ref="BA309:BN309"/>
    <mergeCell ref="BO309:DD309"/>
    <mergeCell ref="A250:E250"/>
    <mergeCell ref="F250:AF250"/>
    <mergeCell ref="A254:E254"/>
    <mergeCell ref="F254:AF254"/>
    <mergeCell ref="AG254:AP254"/>
    <mergeCell ref="A251:E251"/>
    <mergeCell ref="F251:AF251"/>
    <mergeCell ref="BA254:BN254"/>
    <mergeCell ref="AQ257:AZ257"/>
    <mergeCell ref="BA288:BN288"/>
    <mergeCell ref="BA285:BN285"/>
    <mergeCell ref="BA257:BN257"/>
    <mergeCell ref="AQ261:AZ261"/>
    <mergeCell ref="BA268:BN268"/>
    <mergeCell ref="F252:AF252"/>
    <mergeCell ref="BA250:BN250"/>
    <mergeCell ref="AQ250:AZ250"/>
    <mergeCell ref="AG253:AP253"/>
    <mergeCell ref="AQ253:AZ253"/>
    <mergeCell ref="BA251:BN251"/>
    <mergeCell ref="AG251:AP251"/>
    <mergeCell ref="AQ251:AZ251"/>
    <mergeCell ref="AG250:AP250"/>
    <mergeCell ref="AG252:AP252"/>
    <mergeCell ref="AQ252:AZ252"/>
    <mergeCell ref="BA310:BN310"/>
    <mergeCell ref="BO310:DD310"/>
    <mergeCell ref="A311:E311"/>
    <mergeCell ref="F311:DD311"/>
    <mergeCell ref="A310:E310"/>
    <mergeCell ref="F310:AF310"/>
    <mergeCell ref="AG310:AP310"/>
    <mergeCell ref="AQ310:AZ310"/>
    <mergeCell ref="F288:AF288"/>
    <mergeCell ref="AG288:AP288"/>
    <mergeCell ref="AQ288:AZ288"/>
    <mergeCell ref="AG287:AP287"/>
    <mergeCell ref="AQ287:AZ287"/>
    <mergeCell ref="BO285:DD285"/>
    <mergeCell ref="BA286:BN286"/>
    <mergeCell ref="BO286:DD286"/>
    <mergeCell ref="BO287:DD287"/>
    <mergeCell ref="BA287:BN287"/>
    <mergeCell ref="A286:E286"/>
    <mergeCell ref="F286:AF286"/>
    <mergeCell ref="AG286:AP286"/>
    <mergeCell ref="AQ286:AZ286"/>
    <mergeCell ref="A285:E285"/>
    <mergeCell ref="F285:AF285"/>
    <mergeCell ref="AG285:AP285"/>
    <mergeCell ref="AQ285:AZ285"/>
    <mergeCell ref="BO283:DD283"/>
    <mergeCell ref="A284:E284"/>
    <mergeCell ref="F284:DD284"/>
    <mergeCell ref="A283:E283"/>
    <mergeCell ref="F283:AF283"/>
    <mergeCell ref="AG283:AP283"/>
    <mergeCell ref="AQ283:AZ283"/>
    <mergeCell ref="BA283:BN283"/>
    <mergeCell ref="BO282:DD282"/>
    <mergeCell ref="A281:E281"/>
    <mergeCell ref="F281:AF281"/>
    <mergeCell ref="A282:E282"/>
    <mergeCell ref="F282:AF282"/>
    <mergeCell ref="AG282:AP282"/>
    <mergeCell ref="AQ282:AZ282"/>
    <mergeCell ref="AG281:AP281"/>
    <mergeCell ref="AQ281:AZ281"/>
    <mergeCell ref="BA282:BN282"/>
    <mergeCell ref="AG280:AP280"/>
    <mergeCell ref="AQ280:AZ280"/>
    <mergeCell ref="BA279:BN279"/>
    <mergeCell ref="BO279:DD279"/>
    <mergeCell ref="BA280:BN280"/>
    <mergeCell ref="BO280:DD280"/>
    <mergeCell ref="BA312:BN312"/>
    <mergeCell ref="BO312:DD312"/>
    <mergeCell ref="A279:E279"/>
    <mergeCell ref="F279:AF279"/>
    <mergeCell ref="AG279:AP279"/>
    <mergeCell ref="AQ279:AZ279"/>
    <mergeCell ref="BA281:BN281"/>
    <mergeCell ref="BO281:DD281"/>
    <mergeCell ref="A280:E280"/>
    <mergeCell ref="F280:AF280"/>
    <mergeCell ref="A312:E312"/>
    <mergeCell ref="F312:AF312"/>
    <mergeCell ref="AG312:AP312"/>
    <mergeCell ref="AQ312:AZ312"/>
    <mergeCell ref="BA242:BN242"/>
    <mergeCell ref="BO242:DD242"/>
    <mergeCell ref="A246:E246"/>
    <mergeCell ref="A244:E244"/>
    <mergeCell ref="F244:DD244"/>
    <mergeCell ref="A243:E243"/>
    <mergeCell ref="A242:E242"/>
    <mergeCell ref="F242:AF242"/>
    <mergeCell ref="AG242:AP242"/>
    <mergeCell ref="AQ242:AZ242"/>
    <mergeCell ref="AG241:AP241"/>
    <mergeCell ref="AQ241:AZ241"/>
    <mergeCell ref="BA241:BN241"/>
    <mergeCell ref="BO241:DD241"/>
    <mergeCell ref="A240:E240"/>
    <mergeCell ref="F240:AF240"/>
    <mergeCell ref="AG240:AP240"/>
    <mergeCell ref="AQ240:AZ240"/>
    <mergeCell ref="BA240:BN240"/>
    <mergeCell ref="BO240:DD240"/>
    <mergeCell ref="A241:E241"/>
    <mergeCell ref="F241:AF241"/>
    <mergeCell ref="A238:E238"/>
    <mergeCell ref="F238:DD238"/>
    <mergeCell ref="A239:E239"/>
    <mergeCell ref="F239:AF239"/>
    <mergeCell ref="AG239:AP239"/>
    <mergeCell ref="AQ239:AZ239"/>
    <mergeCell ref="BA239:BN239"/>
    <mergeCell ref="BO239:DD239"/>
    <mergeCell ref="BA237:BN237"/>
    <mergeCell ref="BO237:DD237"/>
    <mergeCell ref="A236:E236"/>
    <mergeCell ref="F236:AF236"/>
    <mergeCell ref="A237:E237"/>
    <mergeCell ref="F237:AF237"/>
    <mergeCell ref="AG237:AP237"/>
    <mergeCell ref="AQ237:AZ237"/>
    <mergeCell ref="AG236:AP236"/>
    <mergeCell ref="AQ236:AZ236"/>
    <mergeCell ref="BA313:BN313"/>
    <mergeCell ref="BO313:DD313"/>
    <mergeCell ref="AG233:AP233"/>
    <mergeCell ref="AQ233:AZ233"/>
    <mergeCell ref="AG234:AP234"/>
    <mergeCell ref="AQ234:AZ234"/>
    <mergeCell ref="BA234:BN234"/>
    <mergeCell ref="BO234:DD234"/>
    <mergeCell ref="BA236:BN236"/>
    <mergeCell ref="BO236:DD236"/>
    <mergeCell ref="A313:E313"/>
    <mergeCell ref="F313:AF313"/>
    <mergeCell ref="AG313:AP313"/>
    <mergeCell ref="AQ313:AZ313"/>
    <mergeCell ref="A235:E235"/>
    <mergeCell ref="F235:DD235"/>
    <mergeCell ref="AG292:AP292"/>
    <mergeCell ref="A247:E247"/>
    <mergeCell ref="F247:AF247"/>
    <mergeCell ref="AG247:AP247"/>
    <mergeCell ref="AQ247:AZ247"/>
    <mergeCell ref="A231:DD231"/>
    <mergeCell ref="F232:DD232"/>
    <mergeCell ref="A234:E234"/>
    <mergeCell ref="F234:AF234"/>
    <mergeCell ref="A232:E232"/>
    <mergeCell ref="BA233:BN233"/>
    <mergeCell ref="BO233:DD233"/>
    <mergeCell ref="A233:E233"/>
    <mergeCell ref="F233:AF233"/>
    <mergeCell ref="BA316:BN316"/>
    <mergeCell ref="AG315:AP315"/>
    <mergeCell ref="AQ315:AZ315"/>
    <mergeCell ref="BA315:BN315"/>
    <mergeCell ref="BO315:DD315"/>
    <mergeCell ref="BA246:BN246"/>
    <mergeCell ref="BO246:DD246"/>
    <mergeCell ref="BA247:BN247"/>
    <mergeCell ref="BO247:DD247"/>
    <mergeCell ref="BA292:BN292"/>
    <mergeCell ref="F315:AF315"/>
    <mergeCell ref="BA318:BN318"/>
    <mergeCell ref="A314:E314"/>
    <mergeCell ref="F314:DD314"/>
    <mergeCell ref="AQ317:AZ317"/>
    <mergeCell ref="BA317:BN317"/>
    <mergeCell ref="A316:E316"/>
    <mergeCell ref="F316:AF316"/>
    <mergeCell ref="AG316:AP316"/>
    <mergeCell ref="AQ316:AZ316"/>
    <mergeCell ref="A321:E321"/>
    <mergeCell ref="F321:AF321"/>
    <mergeCell ref="AG321:AP321"/>
    <mergeCell ref="BO318:DD318"/>
    <mergeCell ref="BO317:DD317"/>
    <mergeCell ref="BO316:DD316"/>
    <mergeCell ref="A318:E318"/>
    <mergeCell ref="F318:AF318"/>
    <mergeCell ref="AG318:AP318"/>
    <mergeCell ref="AQ318:AZ318"/>
    <mergeCell ref="AQ319:AZ319"/>
    <mergeCell ref="F243:AF243"/>
    <mergeCell ref="A245:E245"/>
    <mergeCell ref="F245:AF245"/>
    <mergeCell ref="AG245:AP245"/>
    <mergeCell ref="F246:AF246"/>
    <mergeCell ref="A317:E317"/>
    <mergeCell ref="F317:AF317"/>
    <mergeCell ref="AG317:AP317"/>
    <mergeCell ref="A315:E315"/>
    <mergeCell ref="BO229:DD229"/>
    <mergeCell ref="BO321:DD321"/>
    <mergeCell ref="BA321:BN321"/>
    <mergeCell ref="AQ243:AZ243"/>
    <mergeCell ref="BA243:BN243"/>
    <mergeCell ref="BO243:DD243"/>
    <mergeCell ref="AQ246:AZ246"/>
    <mergeCell ref="BA245:BN245"/>
    <mergeCell ref="BO245:DD245"/>
    <mergeCell ref="BO319:DD319"/>
    <mergeCell ref="A227:E227"/>
    <mergeCell ref="A228:E228"/>
    <mergeCell ref="F228:AF228"/>
    <mergeCell ref="AG228:AP228"/>
    <mergeCell ref="AQ225:AZ225"/>
    <mergeCell ref="AQ322:AZ322"/>
    <mergeCell ref="F227:DD227"/>
    <mergeCell ref="AQ226:AZ226"/>
    <mergeCell ref="A322:E322"/>
    <mergeCell ref="F322:AF322"/>
    <mergeCell ref="BA322:BN322"/>
    <mergeCell ref="AQ230:AZ230"/>
    <mergeCell ref="BA228:BN228"/>
    <mergeCell ref="AQ229:AZ229"/>
    <mergeCell ref="BA229:BN229"/>
    <mergeCell ref="AQ321:AZ321"/>
    <mergeCell ref="BA319:BN319"/>
    <mergeCell ref="AQ228:AZ228"/>
    <mergeCell ref="F320:DD320"/>
    <mergeCell ref="F319:AF319"/>
    <mergeCell ref="AG322:AP322"/>
    <mergeCell ref="A229:E229"/>
    <mergeCell ref="F229:AF229"/>
    <mergeCell ref="AG229:AP229"/>
    <mergeCell ref="AG243:AP243"/>
    <mergeCell ref="AQ245:AZ245"/>
    <mergeCell ref="AG246:AP246"/>
    <mergeCell ref="A320:E320"/>
    <mergeCell ref="A319:E319"/>
    <mergeCell ref="AG319:AP319"/>
    <mergeCell ref="A225:E225"/>
    <mergeCell ref="F225:AF225"/>
    <mergeCell ref="AG225:AP225"/>
    <mergeCell ref="A226:E226"/>
    <mergeCell ref="F226:AF226"/>
    <mergeCell ref="AG226:AP226"/>
    <mergeCell ref="A224:E224"/>
    <mergeCell ref="F224:AF224"/>
    <mergeCell ref="AG224:AP224"/>
    <mergeCell ref="AQ224:AZ224"/>
    <mergeCell ref="A221:E221"/>
    <mergeCell ref="AG223:AP223"/>
    <mergeCell ref="AQ223:AZ223"/>
    <mergeCell ref="A222:E222"/>
    <mergeCell ref="F222:AF222"/>
    <mergeCell ref="AG222:AP222"/>
    <mergeCell ref="AQ222:AZ222"/>
    <mergeCell ref="A223:E223"/>
    <mergeCell ref="F223:AF223"/>
    <mergeCell ref="A219:E219"/>
    <mergeCell ref="A220:E220"/>
    <mergeCell ref="F220:AF220"/>
    <mergeCell ref="AG220:AP220"/>
    <mergeCell ref="A323:E323"/>
    <mergeCell ref="F323:AF323"/>
    <mergeCell ref="AG323:AP323"/>
    <mergeCell ref="BA216:BN216"/>
    <mergeCell ref="AQ216:AZ216"/>
    <mergeCell ref="AQ323:AZ323"/>
    <mergeCell ref="BA323:BN323"/>
    <mergeCell ref="BA230:BN230"/>
    <mergeCell ref="F230:AF230"/>
    <mergeCell ref="AG230:AP230"/>
    <mergeCell ref="A218:E218"/>
    <mergeCell ref="F218:AF218"/>
    <mergeCell ref="AG218:AP218"/>
    <mergeCell ref="AQ218:AZ218"/>
    <mergeCell ref="BA218:BN218"/>
    <mergeCell ref="BO218:DD218"/>
    <mergeCell ref="AQ215:AZ215"/>
    <mergeCell ref="BA215:BN215"/>
    <mergeCell ref="BO215:DD215"/>
    <mergeCell ref="A214:E214"/>
    <mergeCell ref="F214:AF214"/>
    <mergeCell ref="BO216:DD216"/>
    <mergeCell ref="A216:E216"/>
    <mergeCell ref="F216:AF216"/>
    <mergeCell ref="AG216:AP216"/>
    <mergeCell ref="AQ343:AZ343"/>
    <mergeCell ref="BO323:DD323"/>
    <mergeCell ref="A211:DD211"/>
    <mergeCell ref="A324:DD324"/>
    <mergeCell ref="BA213:BN213"/>
    <mergeCell ref="BO213:DD213"/>
    <mergeCell ref="F212:DD212"/>
    <mergeCell ref="A212:E212"/>
    <mergeCell ref="AG214:AP214"/>
    <mergeCell ref="AQ214:AZ214"/>
    <mergeCell ref="BA343:BN343"/>
    <mergeCell ref="BO343:DD343"/>
    <mergeCell ref="A344:E344"/>
    <mergeCell ref="F344:AF344"/>
    <mergeCell ref="AG344:AP344"/>
    <mergeCell ref="AQ344:AZ344"/>
    <mergeCell ref="BA344:BN344"/>
    <mergeCell ref="BO344:DD344"/>
    <mergeCell ref="A343:E343"/>
    <mergeCell ref="F343:AF343"/>
    <mergeCell ref="BA345:BN345"/>
    <mergeCell ref="BO345:DD345"/>
    <mergeCell ref="A345:E345"/>
    <mergeCell ref="F345:AF345"/>
    <mergeCell ref="AG345:AP345"/>
    <mergeCell ref="AQ345:AZ345"/>
    <mergeCell ref="BO148:DD148"/>
    <mergeCell ref="BA152:BN152"/>
    <mergeCell ref="A337:E337"/>
    <mergeCell ref="F337:AF337"/>
    <mergeCell ref="AG337:AP337"/>
    <mergeCell ref="A213:E213"/>
    <mergeCell ref="F213:AF213"/>
    <mergeCell ref="AG213:AP213"/>
    <mergeCell ref="AQ213:AZ213"/>
    <mergeCell ref="BA214:BN214"/>
    <mergeCell ref="A172:DD172"/>
    <mergeCell ref="BA151:BN151"/>
    <mergeCell ref="BO151:DD151"/>
    <mergeCell ref="A152:E152"/>
    <mergeCell ref="F152:AF152"/>
    <mergeCell ref="AG152:AP152"/>
    <mergeCell ref="BO152:DD152"/>
    <mergeCell ref="AQ152:AZ152"/>
    <mergeCell ref="AG153:AP153"/>
    <mergeCell ref="AQ153:AZ153"/>
    <mergeCell ref="AQ182:AZ182"/>
    <mergeCell ref="BA182:BN182"/>
    <mergeCell ref="A192:E192"/>
    <mergeCell ref="F192:AF192"/>
    <mergeCell ref="AG192:AP192"/>
    <mergeCell ref="A187:E187"/>
    <mergeCell ref="F187:AF187"/>
    <mergeCell ref="AG187:AP187"/>
    <mergeCell ref="F191:DD191"/>
    <mergeCell ref="AQ192:AZ192"/>
    <mergeCell ref="A180:E180"/>
    <mergeCell ref="F180:DD180"/>
    <mergeCell ref="AQ181:AZ181"/>
    <mergeCell ref="BO149:DD149"/>
    <mergeCell ref="BA149:BN149"/>
    <mergeCell ref="A150:E150"/>
    <mergeCell ref="A151:E151"/>
    <mergeCell ref="F151:AF151"/>
    <mergeCell ref="BA156:BN156"/>
    <mergeCell ref="BO156:DD156"/>
    <mergeCell ref="A146:E146"/>
    <mergeCell ref="A148:E148"/>
    <mergeCell ref="F148:AF148"/>
    <mergeCell ref="AG148:AP148"/>
    <mergeCell ref="AQ148:AZ148"/>
    <mergeCell ref="A149:E149"/>
    <mergeCell ref="F149:AF149"/>
    <mergeCell ref="AG149:AP149"/>
    <mergeCell ref="AQ149:AZ149"/>
    <mergeCell ref="A193:E193"/>
    <mergeCell ref="F193:AF193"/>
    <mergeCell ref="AG193:AP193"/>
    <mergeCell ref="AQ193:AZ193"/>
    <mergeCell ref="BA193:BN193"/>
    <mergeCell ref="BO193:DD193"/>
    <mergeCell ref="BA146:BN146"/>
    <mergeCell ref="AQ194:AZ194"/>
    <mergeCell ref="BA194:BN194"/>
    <mergeCell ref="F194:AF194"/>
    <mergeCell ref="AG194:AP194"/>
    <mergeCell ref="F150:DD150"/>
    <mergeCell ref="BA148:BN148"/>
    <mergeCell ref="BO146:DD146"/>
    <mergeCell ref="F181:AF181"/>
    <mergeCell ref="AG181:AP181"/>
    <mergeCell ref="BO194:DD194"/>
    <mergeCell ref="A142:E142"/>
    <mergeCell ref="BO145:DD145"/>
    <mergeCell ref="A144:E144"/>
    <mergeCell ref="A145:E145"/>
    <mergeCell ref="F145:AF145"/>
    <mergeCell ref="AG145:AP145"/>
    <mergeCell ref="AQ145:AZ145"/>
    <mergeCell ref="A143:E143"/>
    <mergeCell ref="A194:E194"/>
    <mergeCell ref="BA187:BN187"/>
    <mergeCell ref="BO187:DD187"/>
    <mergeCell ref="AG139:AP139"/>
    <mergeCell ref="AQ139:AZ139"/>
    <mergeCell ref="BA139:BN139"/>
    <mergeCell ref="BO139:DD139"/>
    <mergeCell ref="BO140:DD140"/>
    <mergeCell ref="AQ142:AZ142"/>
    <mergeCell ref="BA145:BN145"/>
    <mergeCell ref="AG146:AP146"/>
    <mergeCell ref="BA140:BN140"/>
    <mergeCell ref="AQ140:AZ140"/>
    <mergeCell ref="BA185:BN185"/>
    <mergeCell ref="BO185:DD185"/>
    <mergeCell ref="A186:E186"/>
    <mergeCell ref="F186:DD186"/>
    <mergeCell ref="A185:E185"/>
    <mergeCell ref="F185:AF185"/>
    <mergeCell ref="AG185:AP185"/>
    <mergeCell ref="AQ185:AZ185"/>
    <mergeCell ref="BA184:BN184"/>
    <mergeCell ref="BO184:DD184"/>
    <mergeCell ref="A183:E183"/>
    <mergeCell ref="F183:AF183"/>
    <mergeCell ref="A184:E184"/>
    <mergeCell ref="F184:AF184"/>
    <mergeCell ref="AG184:AP184"/>
    <mergeCell ref="AQ184:AZ184"/>
    <mergeCell ref="AG183:AP183"/>
    <mergeCell ref="BO182:DD182"/>
    <mergeCell ref="A181:E181"/>
    <mergeCell ref="BA183:BN183"/>
    <mergeCell ref="BO183:DD183"/>
    <mergeCell ref="AQ183:AZ183"/>
    <mergeCell ref="BA181:BN181"/>
    <mergeCell ref="BO181:DD181"/>
    <mergeCell ref="A182:E182"/>
    <mergeCell ref="F182:AF182"/>
    <mergeCell ref="AG182:AP182"/>
    <mergeCell ref="BO176:DD176"/>
    <mergeCell ref="BO178:DD178"/>
    <mergeCell ref="A179:E179"/>
    <mergeCell ref="F179:AF179"/>
    <mergeCell ref="AG179:AP179"/>
    <mergeCell ref="AQ179:AZ179"/>
    <mergeCell ref="BA179:BN179"/>
    <mergeCell ref="BO179:DD179"/>
    <mergeCell ref="A178:E178"/>
    <mergeCell ref="F178:AF178"/>
    <mergeCell ref="A196:E196"/>
    <mergeCell ref="AQ175:AZ175"/>
    <mergeCell ref="AQ178:AZ178"/>
    <mergeCell ref="BA178:BN178"/>
    <mergeCell ref="BA175:BN175"/>
    <mergeCell ref="BA176:BN176"/>
    <mergeCell ref="BA196:BN196"/>
    <mergeCell ref="A176:E176"/>
    <mergeCell ref="F176:AF176"/>
    <mergeCell ref="AG176:AP176"/>
    <mergeCell ref="A195:E195"/>
    <mergeCell ref="A173:E173"/>
    <mergeCell ref="F173:DD173"/>
    <mergeCell ref="BA174:BN174"/>
    <mergeCell ref="BO174:DD174"/>
    <mergeCell ref="AG178:AP178"/>
    <mergeCell ref="AQ176:AZ176"/>
    <mergeCell ref="BO175:DD175"/>
    <mergeCell ref="A174:E174"/>
    <mergeCell ref="F174:AF174"/>
    <mergeCell ref="AQ196:AZ196"/>
    <mergeCell ref="F126:DD126"/>
    <mergeCell ref="F120:AF120"/>
    <mergeCell ref="AG120:AP120"/>
    <mergeCell ref="AQ120:AZ120"/>
    <mergeCell ref="BA120:BN120"/>
    <mergeCell ref="BA125:BN125"/>
    <mergeCell ref="BO125:DD125"/>
    <mergeCell ref="BO196:DD196"/>
    <mergeCell ref="AQ195:AZ195"/>
    <mergeCell ref="AG125:AP125"/>
    <mergeCell ref="BA133:BN133"/>
    <mergeCell ref="BO133:DD133"/>
    <mergeCell ref="BO131:DD131"/>
    <mergeCell ref="BA131:BN131"/>
    <mergeCell ref="BA130:BN130"/>
    <mergeCell ref="BO129:DD129"/>
    <mergeCell ref="BA127:BN127"/>
    <mergeCell ref="BO127:DD127"/>
    <mergeCell ref="AQ127:AZ127"/>
    <mergeCell ref="BO134:DD134"/>
    <mergeCell ref="F132:DD132"/>
    <mergeCell ref="F134:AF134"/>
    <mergeCell ref="AG134:AP134"/>
    <mergeCell ref="A197:E197"/>
    <mergeCell ref="A177:E177"/>
    <mergeCell ref="F177:DD177"/>
    <mergeCell ref="AQ187:AZ187"/>
    <mergeCell ref="AG135:AP135"/>
    <mergeCell ref="F196:AF196"/>
    <mergeCell ref="A175:E175"/>
    <mergeCell ref="F175:AF175"/>
    <mergeCell ref="F135:AF135"/>
    <mergeCell ref="F147:AF147"/>
    <mergeCell ref="F142:AF142"/>
    <mergeCell ref="F144:DD144"/>
    <mergeCell ref="A137:E137"/>
    <mergeCell ref="AG174:AP174"/>
    <mergeCell ref="AQ174:AZ174"/>
    <mergeCell ref="AG175:AP175"/>
    <mergeCell ref="A132:E132"/>
    <mergeCell ref="A138:E138"/>
    <mergeCell ref="AG131:AP131"/>
    <mergeCell ref="A135:E135"/>
    <mergeCell ref="A131:E131"/>
    <mergeCell ref="F131:AF131"/>
    <mergeCell ref="A133:E133"/>
    <mergeCell ref="A230:E230"/>
    <mergeCell ref="AG217:AP217"/>
    <mergeCell ref="BA217:BN217"/>
    <mergeCell ref="BO210:DD210"/>
    <mergeCell ref="A210:E210"/>
    <mergeCell ref="A198:E198"/>
    <mergeCell ref="BO214:DD214"/>
    <mergeCell ref="A215:E215"/>
    <mergeCell ref="F215:AF215"/>
    <mergeCell ref="AG215:AP215"/>
    <mergeCell ref="A130:E130"/>
    <mergeCell ref="F130:AF130"/>
    <mergeCell ref="AG129:AP129"/>
    <mergeCell ref="BO198:DD198"/>
    <mergeCell ref="A199:E199"/>
    <mergeCell ref="AG198:AP198"/>
    <mergeCell ref="AQ198:AZ198"/>
    <mergeCell ref="BA198:BN198"/>
    <mergeCell ref="AG130:AP130"/>
    <mergeCell ref="AQ130:AZ130"/>
    <mergeCell ref="AG210:AP210"/>
    <mergeCell ref="AQ210:AZ210"/>
    <mergeCell ref="A208:E208"/>
    <mergeCell ref="F208:AF208"/>
    <mergeCell ref="AG208:AP208"/>
    <mergeCell ref="A126:E126"/>
    <mergeCell ref="A127:E127"/>
    <mergeCell ref="F127:AF127"/>
    <mergeCell ref="F198:AF198"/>
    <mergeCell ref="A201:E201"/>
    <mergeCell ref="BA210:BN210"/>
    <mergeCell ref="A209:E209"/>
    <mergeCell ref="F209:AF209"/>
    <mergeCell ref="AG209:AP209"/>
    <mergeCell ref="AQ209:AZ209"/>
    <mergeCell ref="A207:E207"/>
    <mergeCell ref="F207:AF207"/>
    <mergeCell ref="AG207:AP207"/>
    <mergeCell ref="AQ207:AZ207"/>
    <mergeCell ref="F210:AF210"/>
    <mergeCell ref="AG204:AP204"/>
    <mergeCell ref="A129:E129"/>
    <mergeCell ref="F129:AF129"/>
    <mergeCell ref="BO204:DD204"/>
    <mergeCell ref="A205:E205"/>
    <mergeCell ref="F205:AF205"/>
    <mergeCell ref="AG205:AP205"/>
    <mergeCell ref="AQ205:AZ205"/>
    <mergeCell ref="BA205:BN205"/>
    <mergeCell ref="AQ204:AZ204"/>
    <mergeCell ref="AQ103:AZ103"/>
    <mergeCell ref="BA103:BN103"/>
    <mergeCell ref="BO103:DD103"/>
    <mergeCell ref="AQ203:AZ203"/>
    <mergeCell ref="A206:E206"/>
    <mergeCell ref="BA204:BN204"/>
    <mergeCell ref="F206:DD206"/>
    <mergeCell ref="A119:E119"/>
    <mergeCell ref="A204:E204"/>
    <mergeCell ref="F204:AF204"/>
    <mergeCell ref="BO74:DD74"/>
    <mergeCell ref="BO70:DD70"/>
    <mergeCell ref="BA71:BN71"/>
    <mergeCell ref="BO71:DD71"/>
    <mergeCell ref="BA70:BN70"/>
    <mergeCell ref="BA73:BN73"/>
    <mergeCell ref="BO68:DD68"/>
    <mergeCell ref="BA57:BN57"/>
    <mergeCell ref="BO57:DD57"/>
    <mergeCell ref="BO67:DD67"/>
    <mergeCell ref="F66:DD66"/>
    <mergeCell ref="AQ65:AZ65"/>
    <mergeCell ref="BA65:BN65"/>
    <mergeCell ref="BO43:DD43"/>
    <mergeCell ref="A44:E44"/>
    <mergeCell ref="F44:AF44"/>
    <mergeCell ref="A45:E45"/>
    <mergeCell ref="A43:E43"/>
    <mergeCell ref="AG44:AP44"/>
    <mergeCell ref="AQ44:AZ44"/>
    <mergeCell ref="BO64:DD64"/>
    <mergeCell ref="AQ64:AZ64"/>
    <mergeCell ref="A65:E65"/>
    <mergeCell ref="F65:AF65"/>
    <mergeCell ref="AG65:AP65"/>
    <mergeCell ref="A23:DD23"/>
    <mergeCell ref="A40:DD40"/>
    <mergeCell ref="F41:DD41"/>
    <mergeCell ref="F45:DD45"/>
    <mergeCell ref="BA43:BN43"/>
    <mergeCell ref="BA64:BN64"/>
    <mergeCell ref="A68:E68"/>
    <mergeCell ref="F68:AF68"/>
    <mergeCell ref="AG68:AP68"/>
    <mergeCell ref="A66:E66"/>
    <mergeCell ref="A67:E67"/>
    <mergeCell ref="F67:AF67"/>
    <mergeCell ref="AG67:AP67"/>
    <mergeCell ref="AQ67:AZ67"/>
    <mergeCell ref="BA68:BN68"/>
    <mergeCell ref="BA74:BN74"/>
    <mergeCell ref="A75:E75"/>
    <mergeCell ref="BO79:DD79"/>
    <mergeCell ref="BO77:DD77"/>
    <mergeCell ref="BA75:BN75"/>
    <mergeCell ref="BO75:DD75"/>
    <mergeCell ref="BA79:BN79"/>
    <mergeCell ref="BA78:BN78"/>
    <mergeCell ref="BO78:DD78"/>
    <mergeCell ref="A78:E78"/>
    <mergeCell ref="AQ62:AZ62"/>
    <mergeCell ref="BA62:BN62"/>
    <mergeCell ref="BO62:DD62"/>
    <mergeCell ref="A61:E61"/>
    <mergeCell ref="F61:AF61"/>
    <mergeCell ref="AQ68:AZ68"/>
    <mergeCell ref="A64:E64"/>
    <mergeCell ref="F64:AF64"/>
    <mergeCell ref="AG64:AP64"/>
    <mergeCell ref="BA67:BN67"/>
    <mergeCell ref="BA60:BN60"/>
    <mergeCell ref="BA61:BN61"/>
    <mergeCell ref="AG79:AP79"/>
    <mergeCell ref="AQ79:AZ79"/>
    <mergeCell ref="BA77:BN77"/>
    <mergeCell ref="F63:DD63"/>
    <mergeCell ref="BO65:DD65"/>
    <mergeCell ref="AQ78:AZ78"/>
    <mergeCell ref="BO60:DD60"/>
    <mergeCell ref="BO61:DD61"/>
    <mergeCell ref="A63:E63"/>
    <mergeCell ref="F75:AF75"/>
    <mergeCell ref="F81:AF81"/>
    <mergeCell ref="F86:AF86"/>
    <mergeCell ref="AG78:AP78"/>
    <mergeCell ref="A60:E60"/>
    <mergeCell ref="F60:AF60"/>
    <mergeCell ref="A62:E62"/>
    <mergeCell ref="F62:AF62"/>
    <mergeCell ref="AG62:AP62"/>
    <mergeCell ref="F59:DD59"/>
    <mergeCell ref="AG57:AP57"/>
    <mergeCell ref="AQ57:AZ57"/>
    <mergeCell ref="BA56:BN56"/>
    <mergeCell ref="BO56:DD56"/>
    <mergeCell ref="A102:E102"/>
    <mergeCell ref="AG61:AP61"/>
    <mergeCell ref="AQ61:AZ61"/>
    <mergeCell ref="AG60:AP60"/>
    <mergeCell ref="AQ60:AZ60"/>
    <mergeCell ref="AG55:AP55"/>
    <mergeCell ref="A56:E56"/>
    <mergeCell ref="F56:AF56"/>
    <mergeCell ref="AG56:AP56"/>
    <mergeCell ref="F102:DD102"/>
    <mergeCell ref="AQ56:AZ56"/>
    <mergeCell ref="A57:E57"/>
    <mergeCell ref="F57:AF57"/>
    <mergeCell ref="A59:E59"/>
    <mergeCell ref="A58:DD58"/>
    <mergeCell ref="BA55:BN55"/>
    <mergeCell ref="BO55:DD55"/>
    <mergeCell ref="A54:E54"/>
    <mergeCell ref="AQ55:AZ55"/>
    <mergeCell ref="F54:DD54"/>
    <mergeCell ref="A121:E121"/>
    <mergeCell ref="F121:AF121"/>
    <mergeCell ref="AG121:AP121"/>
    <mergeCell ref="A55:E55"/>
    <mergeCell ref="F55:AF55"/>
    <mergeCell ref="BA53:BN53"/>
    <mergeCell ref="BO53:DD53"/>
    <mergeCell ref="A52:E52"/>
    <mergeCell ref="F52:AF52"/>
    <mergeCell ref="A53:E53"/>
    <mergeCell ref="F53:AF53"/>
    <mergeCell ref="AG53:AP53"/>
    <mergeCell ref="AQ53:AZ53"/>
    <mergeCell ref="AG52:AP52"/>
    <mergeCell ref="AQ52:AZ52"/>
    <mergeCell ref="A51:E51"/>
    <mergeCell ref="F51:AF51"/>
    <mergeCell ref="AG51:AP51"/>
    <mergeCell ref="AQ51:AZ51"/>
    <mergeCell ref="BA50:BN50"/>
    <mergeCell ref="BO50:DD50"/>
    <mergeCell ref="BA51:BN51"/>
    <mergeCell ref="BO51:DD51"/>
    <mergeCell ref="A47:E47"/>
    <mergeCell ref="BA46:BN46"/>
    <mergeCell ref="BO46:DD46"/>
    <mergeCell ref="AQ47:AZ47"/>
    <mergeCell ref="BA49:BN49"/>
    <mergeCell ref="BO49:DD49"/>
    <mergeCell ref="A48:E48"/>
    <mergeCell ref="A49:E49"/>
    <mergeCell ref="F49:AF49"/>
    <mergeCell ref="AG49:AP49"/>
    <mergeCell ref="A50:E50"/>
    <mergeCell ref="F50:AF50"/>
    <mergeCell ref="AG50:AP50"/>
    <mergeCell ref="A101:DD101"/>
    <mergeCell ref="A46:E46"/>
    <mergeCell ref="F46:AF46"/>
    <mergeCell ref="AG46:AP46"/>
    <mergeCell ref="AQ46:AZ46"/>
    <mergeCell ref="BA47:BN47"/>
    <mergeCell ref="BO47:DD47"/>
    <mergeCell ref="A42:E42"/>
    <mergeCell ref="F42:AF42"/>
    <mergeCell ref="AG42:AP42"/>
    <mergeCell ref="AQ42:AZ42"/>
    <mergeCell ref="A122:E122"/>
    <mergeCell ref="F122:AF122"/>
    <mergeCell ref="AG122:AP122"/>
    <mergeCell ref="AG103:AP103"/>
    <mergeCell ref="F47:AF47"/>
    <mergeCell ref="AG47:AP47"/>
    <mergeCell ref="A41:E41"/>
    <mergeCell ref="AQ122:AZ122"/>
    <mergeCell ref="BA122:BN122"/>
    <mergeCell ref="BO122:DD122"/>
    <mergeCell ref="A103:E103"/>
    <mergeCell ref="F103:AF103"/>
    <mergeCell ref="BA86:BN86"/>
    <mergeCell ref="BO86:DD86"/>
    <mergeCell ref="BA88:BN88"/>
    <mergeCell ref="BO88:DD88"/>
    <mergeCell ref="AQ124:AZ124"/>
    <mergeCell ref="F106:DD106"/>
    <mergeCell ref="BO113:DD113"/>
    <mergeCell ref="F107:AF107"/>
    <mergeCell ref="AG107:AP107"/>
    <mergeCell ref="AG109:AP109"/>
    <mergeCell ref="BA124:BN124"/>
    <mergeCell ref="BO124:DD124"/>
    <mergeCell ref="AG124:AP124"/>
    <mergeCell ref="F111:AF111"/>
    <mergeCell ref="A105:E105"/>
    <mergeCell ref="F105:AF105"/>
    <mergeCell ref="A79:E79"/>
    <mergeCell ref="F79:AF79"/>
    <mergeCell ref="BA89:BN89"/>
    <mergeCell ref="BO89:DD89"/>
    <mergeCell ref="BO81:DD81"/>
    <mergeCell ref="AG89:AP89"/>
    <mergeCell ref="AQ89:AZ89"/>
    <mergeCell ref="A81:E81"/>
    <mergeCell ref="AQ73:AZ73"/>
    <mergeCell ref="A77:E77"/>
    <mergeCell ref="F77:AF77"/>
    <mergeCell ref="AG77:AP77"/>
    <mergeCell ref="AQ77:AZ77"/>
    <mergeCell ref="AG75:AP75"/>
    <mergeCell ref="AQ75:AZ75"/>
    <mergeCell ref="A74:E74"/>
    <mergeCell ref="F74:AF74"/>
    <mergeCell ref="AG73:AP73"/>
    <mergeCell ref="A71:E71"/>
    <mergeCell ref="A70:E70"/>
    <mergeCell ref="F72:DD72"/>
    <mergeCell ref="A72:E72"/>
    <mergeCell ref="AG74:AP74"/>
    <mergeCell ref="AQ74:AZ74"/>
    <mergeCell ref="A73:E73"/>
    <mergeCell ref="F73:AF73"/>
    <mergeCell ref="BO73:DD73"/>
    <mergeCell ref="F70:AF70"/>
    <mergeCell ref="BO44:DD44"/>
    <mergeCell ref="F71:AF71"/>
    <mergeCell ref="AG71:AP71"/>
    <mergeCell ref="AG70:AP70"/>
    <mergeCell ref="AQ71:AZ71"/>
    <mergeCell ref="AQ70:AZ70"/>
    <mergeCell ref="F48:DD48"/>
    <mergeCell ref="AQ50:AZ50"/>
    <mergeCell ref="BA52:BN52"/>
    <mergeCell ref="BO52:DD52"/>
    <mergeCell ref="BO34:DD34"/>
    <mergeCell ref="F69:AF69"/>
    <mergeCell ref="AG69:AP69"/>
    <mergeCell ref="AQ69:AZ69"/>
    <mergeCell ref="F43:AF43"/>
    <mergeCell ref="AG43:AP43"/>
    <mergeCell ref="AQ43:AZ43"/>
    <mergeCell ref="AQ49:AZ49"/>
    <mergeCell ref="BO42:DD42"/>
    <mergeCell ref="BA44:BN44"/>
    <mergeCell ref="BO32:DD32"/>
    <mergeCell ref="BA27:BN27"/>
    <mergeCell ref="BO27:DD27"/>
    <mergeCell ref="BA33:BN33"/>
    <mergeCell ref="BO33:DD33"/>
    <mergeCell ref="BA31:BN31"/>
    <mergeCell ref="F30:DD30"/>
    <mergeCell ref="AQ34:AZ34"/>
    <mergeCell ref="A33:E33"/>
    <mergeCell ref="F33:AF33"/>
    <mergeCell ref="AG33:AP33"/>
    <mergeCell ref="AQ33:AZ33"/>
    <mergeCell ref="BA32:BN32"/>
    <mergeCell ref="BA34:BN34"/>
    <mergeCell ref="A31:E31"/>
    <mergeCell ref="BA35:BN35"/>
    <mergeCell ref="AQ31:AZ31"/>
    <mergeCell ref="A32:E32"/>
    <mergeCell ref="F32:AF32"/>
    <mergeCell ref="AG32:AP32"/>
    <mergeCell ref="AQ32:AZ32"/>
    <mergeCell ref="A34:E34"/>
    <mergeCell ref="F34:AF34"/>
    <mergeCell ref="AG34:AP34"/>
    <mergeCell ref="F31:AF31"/>
    <mergeCell ref="AG31:AP31"/>
    <mergeCell ref="A28:E28"/>
    <mergeCell ref="F36:DD36"/>
    <mergeCell ref="A29:E29"/>
    <mergeCell ref="F29:AF29"/>
    <mergeCell ref="AG29:AP29"/>
    <mergeCell ref="AQ29:AZ29"/>
    <mergeCell ref="BO31:DD31"/>
    <mergeCell ref="A30:E30"/>
    <mergeCell ref="BO83:DD83"/>
    <mergeCell ref="BA84:BN84"/>
    <mergeCell ref="BO84:DD84"/>
    <mergeCell ref="BA85:BN85"/>
    <mergeCell ref="A76:DD76"/>
    <mergeCell ref="BA81:BN81"/>
    <mergeCell ref="F78:AF78"/>
    <mergeCell ref="A26:E26"/>
    <mergeCell ref="F26:AF26"/>
    <mergeCell ref="AG26:AP26"/>
    <mergeCell ref="AQ26:AZ26"/>
    <mergeCell ref="BA29:BN29"/>
    <mergeCell ref="BO29:DD29"/>
    <mergeCell ref="A106:E106"/>
    <mergeCell ref="A113:E113"/>
    <mergeCell ref="F113:AF113"/>
    <mergeCell ref="AG113:AP113"/>
    <mergeCell ref="F112:AF112"/>
    <mergeCell ref="A107:E107"/>
    <mergeCell ref="AQ39:AZ39"/>
    <mergeCell ref="BO38:DD38"/>
    <mergeCell ref="A25:E25"/>
    <mergeCell ref="F25:AF25"/>
    <mergeCell ref="AG25:AP25"/>
    <mergeCell ref="AQ25:AZ25"/>
    <mergeCell ref="A27:E27"/>
    <mergeCell ref="F27:AF27"/>
    <mergeCell ref="AG27:AP27"/>
    <mergeCell ref="AQ27:AZ27"/>
    <mergeCell ref="A38:E38"/>
    <mergeCell ref="F38:AF38"/>
    <mergeCell ref="AG38:AP38"/>
    <mergeCell ref="A39:E39"/>
    <mergeCell ref="F39:AF39"/>
    <mergeCell ref="AG39:AP39"/>
    <mergeCell ref="AG37:AP37"/>
    <mergeCell ref="AQ37:AZ37"/>
    <mergeCell ref="AQ38:AZ38"/>
    <mergeCell ref="BO69:DD69"/>
    <mergeCell ref="BA39:BN39"/>
    <mergeCell ref="BA37:BN37"/>
    <mergeCell ref="BO37:DD37"/>
    <mergeCell ref="BA42:BN42"/>
    <mergeCell ref="BA38:BN38"/>
    <mergeCell ref="BO39:DD39"/>
    <mergeCell ref="BO35:DD35"/>
    <mergeCell ref="A36:E36"/>
    <mergeCell ref="BA69:BN69"/>
    <mergeCell ref="F37:AF37"/>
    <mergeCell ref="A35:E35"/>
    <mergeCell ref="F35:AF35"/>
    <mergeCell ref="AG35:AP35"/>
    <mergeCell ref="AQ35:AZ35"/>
    <mergeCell ref="A69:E69"/>
    <mergeCell ref="A37:E37"/>
    <mergeCell ref="A125:E125"/>
    <mergeCell ref="F125:AF125"/>
    <mergeCell ref="A124:E124"/>
    <mergeCell ref="F124:AF124"/>
    <mergeCell ref="A116:E116"/>
    <mergeCell ref="A117:E117"/>
    <mergeCell ref="F116:AF116"/>
    <mergeCell ref="F117:AF117"/>
    <mergeCell ref="A123:E123"/>
    <mergeCell ref="A120:E120"/>
    <mergeCell ref="BO205:DD205"/>
    <mergeCell ref="BO120:DD120"/>
    <mergeCell ref="AQ125:AZ125"/>
    <mergeCell ref="BO117:DD117"/>
    <mergeCell ref="F119:DD119"/>
    <mergeCell ref="F123:DD123"/>
    <mergeCell ref="AQ121:AZ121"/>
    <mergeCell ref="BA121:BN121"/>
    <mergeCell ref="BO121:DD121"/>
    <mergeCell ref="AQ199:AZ199"/>
    <mergeCell ref="A104:E104"/>
    <mergeCell ref="A338:E338"/>
    <mergeCell ref="A200:E200"/>
    <mergeCell ref="A203:E203"/>
    <mergeCell ref="A190:DD190"/>
    <mergeCell ref="F199:AF199"/>
    <mergeCell ref="BA203:BN203"/>
    <mergeCell ref="AG202:AP202"/>
    <mergeCell ref="A202:E202"/>
    <mergeCell ref="F202:AF202"/>
    <mergeCell ref="F203:AF203"/>
    <mergeCell ref="A24:E24"/>
    <mergeCell ref="A114:E114"/>
    <mergeCell ref="A115:E115"/>
    <mergeCell ref="A108:E108"/>
    <mergeCell ref="A109:E109"/>
    <mergeCell ref="A110:E110"/>
    <mergeCell ref="A111:E111"/>
    <mergeCell ref="A112:E112"/>
    <mergeCell ref="A82:E82"/>
    <mergeCell ref="F200:DD200"/>
    <mergeCell ref="BA192:BN192"/>
    <mergeCell ref="BO192:DD192"/>
    <mergeCell ref="BO195:DD195"/>
    <mergeCell ref="F195:AF195"/>
    <mergeCell ref="AQ202:AZ202"/>
    <mergeCell ref="BA199:BN199"/>
    <mergeCell ref="BO199:DD199"/>
    <mergeCell ref="F201:AF201"/>
    <mergeCell ref="AG196:AP196"/>
    <mergeCell ref="BA82:BN82"/>
    <mergeCell ref="BA83:BN83"/>
    <mergeCell ref="BA104:BN104"/>
    <mergeCell ref="BO104:DD104"/>
    <mergeCell ref="BA105:BN105"/>
    <mergeCell ref="BO85:DD85"/>
    <mergeCell ref="BO82:DD82"/>
    <mergeCell ref="BA91:BN91"/>
    <mergeCell ref="BO105:DD105"/>
    <mergeCell ref="BA92:BN92"/>
    <mergeCell ref="AG343:AP343"/>
    <mergeCell ref="AG195:AP195"/>
    <mergeCell ref="BA113:BN113"/>
    <mergeCell ref="AG117:AP117"/>
    <mergeCell ref="AG115:AP115"/>
    <mergeCell ref="AQ113:AZ113"/>
    <mergeCell ref="AG116:AP116"/>
    <mergeCell ref="AQ115:AZ115"/>
    <mergeCell ref="AG127:AP127"/>
    <mergeCell ref="AQ201:AZ201"/>
    <mergeCell ref="A134:E134"/>
    <mergeCell ref="AG188:AP188"/>
    <mergeCell ref="AG189:AP189"/>
    <mergeCell ref="AG338:AP338"/>
    <mergeCell ref="AG199:AP199"/>
    <mergeCell ref="AG201:AP201"/>
    <mergeCell ref="F219:DD219"/>
    <mergeCell ref="AQ220:AZ220"/>
    <mergeCell ref="BO322:DD322"/>
    <mergeCell ref="BA222:BN222"/>
    <mergeCell ref="F128:AF128"/>
    <mergeCell ref="BA135:BN135"/>
    <mergeCell ref="BO135:DD135"/>
    <mergeCell ref="AQ129:AZ129"/>
    <mergeCell ref="BA129:BN129"/>
    <mergeCell ref="AQ131:AZ131"/>
    <mergeCell ref="AQ134:AZ134"/>
    <mergeCell ref="F133:AF133"/>
    <mergeCell ref="AG133:AP133"/>
    <mergeCell ref="AQ133:AZ133"/>
    <mergeCell ref="F139:AF139"/>
    <mergeCell ref="BA138:BN138"/>
    <mergeCell ref="AQ135:AZ135"/>
    <mergeCell ref="F137:DD137"/>
    <mergeCell ref="AG138:AP138"/>
    <mergeCell ref="AQ138:AZ138"/>
    <mergeCell ref="F138:AF138"/>
    <mergeCell ref="A136:DD136"/>
    <mergeCell ref="AQ189:AZ189"/>
    <mergeCell ref="AQ337:AZ337"/>
    <mergeCell ref="AQ338:AZ338"/>
    <mergeCell ref="AQ217:AZ217"/>
    <mergeCell ref="AQ208:AZ208"/>
    <mergeCell ref="F221:DD221"/>
    <mergeCell ref="BA223:BN223"/>
    <mergeCell ref="BO223:DD223"/>
    <mergeCell ref="BA224:BN224"/>
    <mergeCell ref="BO222:DD222"/>
    <mergeCell ref="F338:AF338"/>
    <mergeCell ref="AG203:AP203"/>
    <mergeCell ref="BA189:BN189"/>
    <mergeCell ref="BA337:BN337"/>
    <mergeCell ref="BA338:BN338"/>
    <mergeCell ref="BA201:BN201"/>
    <mergeCell ref="BA202:BN202"/>
    <mergeCell ref="BA207:BN207"/>
    <mergeCell ref="BA208:BN208"/>
    <mergeCell ref="BA209:BN209"/>
    <mergeCell ref="BA195:BN195"/>
    <mergeCell ref="BO189:DD189"/>
    <mergeCell ref="BO337:DD337"/>
    <mergeCell ref="BO338:DD338"/>
    <mergeCell ref="BO201:DD201"/>
    <mergeCell ref="BO202:DD202"/>
    <mergeCell ref="BO292:DD292"/>
    <mergeCell ref="BO203:DD203"/>
    <mergeCell ref="BO207:DD207"/>
    <mergeCell ref="BO208:DD208"/>
    <mergeCell ref="BO128:DD128"/>
    <mergeCell ref="BO130:DD130"/>
    <mergeCell ref="A118:DD118"/>
    <mergeCell ref="AQ188:AZ188"/>
    <mergeCell ref="BO138:DD138"/>
    <mergeCell ref="AG142:AP142"/>
    <mergeCell ref="AG128:AP128"/>
    <mergeCell ref="BA134:BN134"/>
    <mergeCell ref="F140:AF140"/>
    <mergeCell ref="AG140:AP140"/>
    <mergeCell ref="BA116:BN116"/>
    <mergeCell ref="BA117:BN117"/>
    <mergeCell ref="BA115:BN115"/>
    <mergeCell ref="AQ112:AZ112"/>
    <mergeCell ref="AQ116:AZ116"/>
    <mergeCell ref="AQ117:AZ117"/>
    <mergeCell ref="F114:DD114"/>
    <mergeCell ref="F115:AF115"/>
    <mergeCell ref="AG112:AP112"/>
    <mergeCell ref="BO116:DD116"/>
    <mergeCell ref="BO112:DD112"/>
    <mergeCell ref="A4:DD4"/>
    <mergeCell ref="AG20:AZ20"/>
    <mergeCell ref="AG21:AP21"/>
    <mergeCell ref="AQ21:AZ21"/>
    <mergeCell ref="CW12:CY12"/>
    <mergeCell ref="R18:AB18"/>
    <mergeCell ref="AN16:CH16"/>
    <mergeCell ref="CB12:CD12"/>
    <mergeCell ref="CA10:DD10"/>
    <mergeCell ref="BO22:DD22"/>
    <mergeCell ref="AG22:AP22"/>
    <mergeCell ref="F22:AF22"/>
    <mergeCell ref="BA109:BN109"/>
    <mergeCell ref="AQ107:AZ107"/>
    <mergeCell ref="AG105:AP105"/>
    <mergeCell ref="F24:DD24"/>
    <mergeCell ref="F28:DD28"/>
    <mergeCell ref="AQ105:AZ105"/>
    <mergeCell ref="BA107:BN107"/>
    <mergeCell ref="AQ109:AZ109"/>
    <mergeCell ref="A20:E21"/>
    <mergeCell ref="F20:AF21"/>
    <mergeCell ref="BO20:DD21"/>
    <mergeCell ref="AQ110:AZ110"/>
    <mergeCell ref="AQ111:AZ111"/>
    <mergeCell ref="AG111:AP111"/>
    <mergeCell ref="AQ104:AZ104"/>
    <mergeCell ref="F104:AF104"/>
    <mergeCell ref="AG104:AP104"/>
    <mergeCell ref="BO26:DD26"/>
    <mergeCell ref="BA25:BN25"/>
    <mergeCell ref="BO25:DD25"/>
    <mergeCell ref="BA26:BN26"/>
    <mergeCell ref="A349:DD349"/>
    <mergeCell ref="CE6:DD6"/>
    <mergeCell ref="CE7:DD7"/>
    <mergeCell ref="CE8:DD8"/>
    <mergeCell ref="BA22:BN22"/>
    <mergeCell ref="A22:E22"/>
    <mergeCell ref="AQ22:AZ22"/>
    <mergeCell ref="CE12:CG12"/>
    <mergeCell ref="AC18:AF18"/>
    <mergeCell ref="CS12:CV12"/>
    <mergeCell ref="CA11:DD11"/>
    <mergeCell ref="BO91:DD91"/>
    <mergeCell ref="AQ86:AZ86"/>
    <mergeCell ref="AG84:AP84"/>
    <mergeCell ref="AQ84:AZ84"/>
    <mergeCell ref="AG81:AP81"/>
    <mergeCell ref="BO92:DD92"/>
    <mergeCell ref="A80:DD80"/>
    <mergeCell ref="CH12:CR12"/>
    <mergeCell ref="BZ12:CA12"/>
    <mergeCell ref="AG18:AI18"/>
    <mergeCell ref="BA20:BN21"/>
    <mergeCell ref="AG88:AP88"/>
    <mergeCell ref="AQ88:AZ88"/>
    <mergeCell ref="AG86:AP86"/>
    <mergeCell ref="AQ81:AZ81"/>
    <mergeCell ref="BA93:BN93"/>
    <mergeCell ref="BO93:DD93"/>
    <mergeCell ref="BA94:BN94"/>
    <mergeCell ref="BO94:DD94"/>
    <mergeCell ref="AG83:AP83"/>
    <mergeCell ref="AQ83:AZ83"/>
    <mergeCell ref="AG85:AP85"/>
    <mergeCell ref="AQ85:AZ85"/>
    <mergeCell ref="AG91:AP91"/>
    <mergeCell ref="AQ91:AZ91"/>
    <mergeCell ref="BA99:BN99"/>
    <mergeCell ref="BO99:DD99"/>
    <mergeCell ref="BA97:BN97"/>
    <mergeCell ref="BO97:DD97"/>
    <mergeCell ref="BA98:BN98"/>
    <mergeCell ref="BO98:DD98"/>
    <mergeCell ref="AG82:AP82"/>
    <mergeCell ref="AQ82:AZ82"/>
    <mergeCell ref="AG92:AP92"/>
    <mergeCell ref="AQ92:AZ92"/>
    <mergeCell ref="AG93:AP93"/>
    <mergeCell ref="AQ93:AZ93"/>
    <mergeCell ref="AG94:AP94"/>
    <mergeCell ref="AQ94:AZ94"/>
    <mergeCell ref="AG95:AP95"/>
    <mergeCell ref="AQ95:AZ95"/>
    <mergeCell ref="AG100:AP100"/>
    <mergeCell ref="AQ100:AZ100"/>
    <mergeCell ref="AG98:AP98"/>
    <mergeCell ref="AQ98:AZ98"/>
    <mergeCell ref="AG99:AP99"/>
    <mergeCell ref="AQ99:AZ99"/>
    <mergeCell ref="AG97:AP97"/>
    <mergeCell ref="AQ97:AZ97"/>
    <mergeCell ref="F82:AF82"/>
    <mergeCell ref="A83:E83"/>
    <mergeCell ref="F83:AF83"/>
    <mergeCell ref="A84:E84"/>
    <mergeCell ref="F84:AF84"/>
    <mergeCell ref="A85:E85"/>
    <mergeCell ref="F85:AF85"/>
    <mergeCell ref="A86:E86"/>
    <mergeCell ref="A89:E89"/>
    <mergeCell ref="F89:AF89"/>
    <mergeCell ref="A90:E90"/>
    <mergeCell ref="A87:E87"/>
    <mergeCell ref="A88:E88"/>
    <mergeCell ref="F88:AF88"/>
    <mergeCell ref="F87:DD87"/>
    <mergeCell ref="F90:DD90"/>
    <mergeCell ref="F94:AF94"/>
    <mergeCell ref="A91:E91"/>
    <mergeCell ref="F91:AF91"/>
    <mergeCell ref="A92:E92"/>
    <mergeCell ref="F92:AF92"/>
    <mergeCell ref="F93:AF93"/>
    <mergeCell ref="A94:E94"/>
    <mergeCell ref="A93:E93"/>
    <mergeCell ref="A97:E97"/>
    <mergeCell ref="F97:AF97"/>
    <mergeCell ref="A98:E98"/>
    <mergeCell ref="F98:AF98"/>
    <mergeCell ref="A217:E217"/>
    <mergeCell ref="F217:AF217"/>
    <mergeCell ref="F109:AF109"/>
    <mergeCell ref="F110:AF110"/>
    <mergeCell ref="F188:AF188"/>
    <mergeCell ref="F189:AF189"/>
    <mergeCell ref="BA226:BN226"/>
    <mergeCell ref="BA100:BN100"/>
    <mergeCell ref="BO100:DD100"/>
    <mergeCell ref="BO115:DD115"/>
    <mergeCell ref="BO109:DD109"/>
    <mergeCell ref="BO110:DD110"/>
    <mergeCell ref="BO111:DD111"/>
    <mergeCell ref="BA110:BN110"/>
    <mergeCell ref="BA111:BN111"/>
    <mergeCell ref="BO107:DD107"/>
    <mergeCell ref="A188:E188"/>
    <mergeCell ref="A189:E189"/>
    <mergeCell ref="A191:E191"/>
    <mergeCell ref="A128:E128"/>
    <mergeCell ref="BO209:DD209"/>
    <mergeCell ref="BO188:DD188"/>
    <mergeCell ref="BA188:BN188"/>
    <mergeCell ref="AQ128:AZ128"/>
    <mergeCell ref="F197:DD197"/>
    <mergeCell ref="BA128:BN128"/>
    <mergeCell ref="A99:E99"/>
    <mergeCell ref="F99:AF99"/>
    <mergeCell ref="A100:E100"/>
    <mergeCell ref="F100:AF100"/>
    <mergeCell ref="F292:AF292"/>
    <mergeCell ref="A139:E139"/>
    <mergeCell ref="F108:DD108"/>
    <mergeCell ref="BA112:BN112"/>
    <mergeCell ref="AG110:AP110"/>
    <mergeCell ref="BO217:DD217"/>
    <mergeCell ref="BA225:BN225"/>
    <mergeCell ref="BO228:DD228"/>
    <mergeCell ref="AQ292:AZ292"/>
    <mergeCell ref="A292:E292"/>
    <mergeCell ref="BO230:DD230"/>
    <mergeCell ref="BA220:BN220"/>
    <mergeCell ref="BO220:DD220"/>
    <mergeCell ref="BO224:DD224"/>
    <mergeCell ref="BO225:DD225"/>
    <mergeCell ref="BO226:DD226"/>
    <mergeCell ref="A141:E141"/>
    <mergeCell ref="A140:E140"/>
    <mergeCell ref="AG157:AP157"/>
    <mergeCell ref="F96:DD96"/>
    <mergeCell ref="A95:E95"/>
    <mergeCell ref="F95:AF95"/>
    <mergeCell ref="A96:E96"/>
    <mergeCell ref="BA95:BN95"/>
    <mergeCell ref="BO95:DD95"/>
    <mergeCell ref="BA143:BN143"/>
    <mergeCell ref="BO147:DD147"/>
    <mergeCell ref="F143:AF143"/>
    <mergeCell ref="AG143:AP143"/>
    <mergeCell ref="AQ143:AZ143"/>
    <mergeCell ref="F141:DD141"/>
    <mergeCell ref="BA142:BN142"/>
    <mergeCell ref="BO142:DD142"/>
    <mergeCell ref="BO143:DD143"/>
    <mergeCell ref="F146:AF146"/>
    <mergeCell ref="AQ146:AZ146"/>
    <mergeCell ref="BA153:BN153"/>
    <mergeCell ref="A153:E153"/>
    <mergeCell ref="AG147:AP147"/>
    <mergeCell ref="AQ147:AZ147"/>
    <mergeCell ref="BA147:BN147"/>
    <mergeCell ref="AG151:AP151"/>
    <mergeCell ref="AQ151:AZ151"/>
    <mergeCell ref="A147:E147"/>
    <mergeCell ref="A156:E156"/>
    <mergeCell ref="F156:AF156"/>
    <mergeCell ref="AG156:AP156"/>
    <mergeCell ref="AQ156:AZ156"/>
    <mergeCell ref="BA157:BN157"/>
    <mergeCell ref="BO153:DD153"/>
    <mergeCell ref="A154:DD154"/>
    <mergeCell ref="A155:E155"/>
    <mergeCell ref="F155:DD155"/>
    <mergeCell ref="F153:AF153"/>
    <mergeCell ref="BO157:DD157"/>
    <mergeCell ref="A158:E158"/>
    <mergeCell ref="F158:AF158"/>
    <mergeCell ref="AG158:AP158"/>
    <mergeCell ref="AQ158:AZ158"/>
    <mergeCell ref="BA158:BN158"/>
    <mergeCell ref="BO158:DD158"/>
    <mergeCell ref="A157:E157"/>
    <mergeCell ref="F157:AF157"/>
    <mergeCell ref="AQ157:AZ157"/>
    <mergeCell ref="A159:E159"/>
    <mergeCell ref="F159:DD159"/>
    <mergeCell ref="A160:E160"/>
    <mergeCell ref="F160:AF160"/>
    <mergeCell ref="AG160:AP160"/>
    <mergeCell ref="AQ160:AZ160"/>
    <mergeCell ref="BA160:BN160"/>
    <mergeCell ref="BO160:DD160"/>
    <mergeCell ref="BA161:BN161"/>
    <mergeCell ref="BO161:DD161"/>
    <mergeCell ref="A162:E162"/>
    <mergeCell ref="F162:DD162"/>
    <mergeCell ref="A161:E161"/>
    <mergeCell ref="F161:AF161"/>
    <mergeCell ref="AG161:AP161"/>
    <mergeCell ref="AQ161:AZ161"/>
    <mergeCell ref="A163:E163"/>
    <mergeCell ref="F163:AF163"/>
    <mergeCell ref="AG163:AP163"/>
    <mergeCell ref="AQ163:AZ163"/>
    <mergeCell ref="BA165:BN165"/>
    <mergeCell ref="BO165:DD165"/>
    <mergeCell ref="A164:E164"/>
    <mergeCell ref="F164:AF164"/>
    <mergeCell ref="AG164:AP164"/>
    <mergeCell ref="AQ164:AZ164"/>
    <mergeCell ref="BA163:BN163"/>
    <mergeCell ref="BO163:DD163"/>
    <mergeCell ref="BA164:BN164"/>
    <mergeCell ref="BO164:DD164"/>
    <mergeCell ref="BA166:BN166"/>
    <mergeCell ref="BO166:DD166"/>
    <mergeCell ref="A165:E165"/>
    <mergeCell ref="F165:AF165"/>
    <mergeCell ref="A166:E166"/>
    <mergeCell ref="F166:AF166"/>
    <mergeCell ref="AG166:AP166"/>
    <mergeCell ref="AQ166:AZ166"/>
    <mergeCell ref="AG165:AP165"/>
    <mergeCell ref="AQ165:AZ165"/>
    <mergeCell ref="A168:E168"/>
    <mergeCell ref="F168:DD168"/>
    <mergeCell ref="A167:E167"/>
    <mergeCell ref="F167:AF167"/>
    <mergeCell ref="AG167:AP167"/>
    <mergeCell ref="AQ167:AZ167"/>
    <mergeCell ref="BA167:BN167"/>
    <mergeCell ref="BO167:DD167"/>
    <mergeCell ref="A169:E169"/>
    <mergeCell ref="F169:AF169"/>
    <mergeCell ref="A170:E170"/>
    <mergeCell ref="F170:AF170"/>
    <mergeCell ref="AG170:AP170"/>
    <mergeCell ref="AQ170:AZ170"/>
    <mergeCell ref="AG169:AP169"/>
    <mergeCell ref="AQ169:AZ169"/>
    <mergeCell ref="BA169:BN169"/>
    <mergeCell ref="BO169:DD169"/>
    <mergeCell ref="BA171:BN171"/>
    <mergeCell ref="BO171:DD171"/>
    <mergeCell ref="A171:E171"/>
    <mergeCell ref="F171:AF171"/>
    <mergeCell ref="AG171:AP171"/>
    <mergeCell ref="AQ171:AZ171"/>
    <mergeCell ref="BA170:BN170"/>
    <mergeCell ref="BO170:DD17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P127"/>
  <sheetViews>
    <sheetView tabSelected="1" view="pageBreakPreview" zoomScaleSheetLayoutView="100" zoomScalePageLayoutView="0" workbookViewId="0" topLeftCell="A54">
      <selection activeCell="BX54" sqref="BX54"/>
    </sheetView>
  </sheetViews>
  <sheetFormatPr defaultColWidth="0.875" defaultRowHeight="12.75"/>
  <cols>
    <col min="1" max="4" width="0.875" style="1" customWidth="1"/>
    <col min="5" max="5" width="2.125" style="1" customWidth="1"/>
    <col min="6" max="31" width="0.875" style="1" customWidth="1"/>
    <col min="32" max="32" width="48.125" style="1" customWidth="1"/>
    <col min="33" max="16384" width="0.875" style="1" customWidth="1"/>
  </cols>
  <sheetData>
    <row r="1" spans="41:68" ht="11.25">
      <c r="AO1" s="1" t="s">
        <v>715</v>
      </c>
      <c r="BP1" s="3"/>
    </row>
    <row r="2" spans="33:68" ht="11.25">
      <c r="AG2" s="1" t="s">
        <v>524</v>
      </c>
      <c r="BP2" s="3"/>
    </row>
    <row r="3" spans="36:68" ht="12.75" customHeight="1">
      <c r="AJ3" s="11"/>
      <c r="AK3" s="485" t="s">
        <v>475</v>
      </c>
      <c r="AL3" s="485"/>
      <c r="AM3" s="485"/>
      <c r="AN3" s="485"/>
      <c r="AO3" s="485"/>
      <c r="AP3" s="485"/>
      <c r="AQ3" s="485"/>
      <c r="AR3" s="485"/>
      <c r="AS3" s="485"/>
      <c r="AT3" s="485"/>
      <c r="AU3" s="485"/>
      <c r="AV3" s="485"/>
      <c r="AW3" s="485"/>
      <c r="AX3" s="485"/>
      <c r="AY3" s="485"/>
      <c r="AZ3" s="485"/>
      <c r="BA3" s="485"/>
      <c r="BB3" s="485"/>
      <c r="BC3" s="485"/>
      <c r="BD3" s="485"/>
      <c r="BE3" s="485"/>
      <c r="BP3" s="3"/>
    </row>
    <row r="5" spans="1:57" s="4" customFormat="1" ht="33.75" customHeight="1">
      <c r="A5" s="893" t="s">
        <v>714</v>
      </c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3"/>
      <c r="AI5" s="893"/>
      <c r="AJ5" s="893"/>
      <c r="AK5" s="893"/>
      <c r="AL5" s="893"/>
      <c r="AM5" s="893"/>
      <c r="AN5" s="893"/>
      <c r="AO5" s="893"/>
      <c r="AP5" s="893"/>
      <c r="AQ5" s="893"/>
      <c r="AR5" s="893"/>
      <c r="AS5" s="893"/>
      <c r="AT5" s="893"/>
      <c r="AU5" s="893"/>
      <c r="AV5" s="893"/>
      <c r="AW5" s="893"/>
      <c r="AX5" s="893"/>
      <c r="AY5" s="893"/>
      <c r="AZ5" s="893"/>
      <c r="BA5" s="893"/>
      <c r="BB5" s="893"/>
      <c r="BC5" s="893"/>
      <c r="BD5" s="893"/>
      <c r="BE5" s="893"/>
    </row>
    <row r="6" spans="1:57" s="4" customFormat="1" ht="11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2"/>
      <c r="AB6" s="12"/>
      <c r="AC6" s="12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38" t="s">
        <v>362</v>
      </c>
    </row>
    <row r="7" spans="1:57" s="4" customFormat="1" ht="11.25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"/>
      <c r="AB7" s="1"/>
      <c r="AC7" s="1"/>
      <c r="AD7" s="26"/>
      <c r="AE7" s="26"/>
      <c r="AF7" s="882" t="s">
        <v>543</v>
      </c>
      <c r="AG7" s="882"/>
      <c r="AH7" s="882"/>
      <c r="AI7" s="882"/>
      <c r="AJ7" s="882"/>
      <c r="AK7" s="882"/>
      <c r="AL7" s="882"/>
      <c r="AM7" s="882"/>
      <c r="AN7" s="882"/>
      <c r="AO7" s="882"/>
      <c r="AP7" s="882"/>
      <c r="AQ7" s="882"/>
      <c r="AR7" s="882"/>
      <c r="AS7" s="882"/>
      <c r="AT7" s="882"/>
      <c r="AU7" s="882"/>
      <c r="AV7" s="882"/>
      <c r="AW7" s="882"/>
      <c r="AX7" s="882"/>
      <c r="AY7" s="882"/>
      <c r="AZ7" s="882"/>
      <c r="BA7" s="882"/>
      <c r="BB7" s="882"/>
      <c r="BC7" s="882"/>
      <c r="BD7" s="882"/>
      <c r="BE7" s="882"/>
    </row>
    <row r="8" spans="1:57" s="4" customFormat="1" ht="11.25" customHeight="1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"/>
      <c r="AB8" s="1"/>
      <c r="AC8" s="1"/>
      <c r="AD8" s="26"/>
      <c r="AE8" s="26"/>
      <c r="AF8" s="882" t="s">
        <v>212</v>
      </c>
      <c r="AG8" s="882"/>
      <c r="AH8" s="882"/>
      <c r="AI8" s="882"/>
      <c r="AJ8" s="882"/>
      <c r="AK8" s="882"/>
      <c r="AL8" s="882"/>
      <c r="AM8" s="882"/>
      <c r="AN8" s="882"/>
      <c r="AO8" s="882"/>
      <c r="AP8" s="882"/>
      <c r="AQ8" s="882"/>
      <c r="AR8" s="882"/>
      <c r="AS8" s="882"/>
      <c r="AT8" s="882"/>
      <c r="AU8" s="882"/>
      <c r="AV8" s="882"/>
      <c r="AW8" s="882"/>
      <c r="AX8" s="882"/>
      <c r="AY8" s="882"/>
      <c r="AZ8" s="882"/>
      <c r="BA8" s="882"/>
      <c r="BB8" s="882"/>
      <c r="BC8" s="882"/>
      <c r="BD8" s="882"/>
      <c r="BE8" s="882"/>
    </row>
    <row r="9" spans="1:57" s="4" customFormat="1" ht="11.2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"/>
      <c r="AB9" s="1"/>
      <c r="AC9" s="1"/>
      <c r="AD9" s="26"/>
      <c r="AE9" s="26"/>
      <c r="AF9" s="882" t="s">
        <v>213</v>
      </c>
      <c r="AG9" s="882"/>
      <c r="AH9" s="882"/>
      <c r="AI9" s="882"/>
      <c r="AJ9" s="882"/>
      <c r="AK9" s="882"/>
      <c r="AL9" s="882"/>
      <c r="AM9" s="882"/>
      <c r="AN9" s="882"/>
      <c r="AO9" s="882"/>
      <c r="AP9" s="882"/>
      <c r="AQ9" s="882"/>
      <c r="AR9" s="882"/>
      <c r="AS9" s="882"/>
      <c r="AT9" s="882"/>
      <c r="AU9" s="882"/>
      <c r="AV9" s="882"/>
      <c r="AW9" s="882"/>
      <c r="AX9" s="882"/>
      <c r="AY9" s="882"/>
      <c r="AZ9" s="882"/>
      <c r="BA9" s="882"/>
      <c r="BB9" s="882"/>
      <c r="BC9" s="882"/>
      <c r="BD9" s="882"/>
      <c r="BE9" s="882"/>
    </row>
    <row r="10" spans="1:57" s="4" customFormat="1" ht="11.25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"/>
      <c r="AB10" s="1"/>
      <c r="AC10" s="1"/>
      <c r="AD10" s="26"/>
      <c r="AE10" s="26"/>
      <c r="AF10" s="26"/>
      <c r="AG10" s="26"/>
      <c r="AH10" s="26"/>
      <c r="AI10" s="26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8"/>
    </row>
    <row r="11" spans="1:57" s="4" customFormat="1" ht="11.2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"/>
      <c r="AB11" s="196"/>
      <c r="AC11" s="196"/>
      <c r="AD11" s="196"/>
      <c r="AE11" s="196"/>
      <c r="AF11" s="196"/>
      <c r="AG11" s="895"/>
      <c r="AH11" s="895"/>
      <c r="AI11" s="895"/>
      <c r="AJ11" s="895"/>
      <c r="AK11" s="895"/>
      <c r="AL11" s="895"/>
      <c r="AM11" s="895"/>
      <c r="AN11" s="895"/>
      <c r="AO11" s="895"/>
      <c r="AP11" s="895"/>
      <c r="AQ11" s="895"/>
      <c r="AR11" s="895"/>
      <c r="AS11" s="895"/>
      <c r="AT11" s="895"/>
      <c r="AU11" s="895"/>
      <c r="AV11" s="895"/>
      <c r="AW11" s="895"/>
      <c r="AX11" s="895"/>
      <c r="AY11" s="895"/>
      <c r="AZ11" s="895"/>
      <c r="BA11" s="895"/>
      <c r="BB11" s="895"/>
      <c r="BC11" s="895"/>
      <c r="BD11" s="895"/>
      <c r="BE11" s="895"/>
    </row>
    <row r="12" spans="1:57" s="4" customFormat="1" ht="11.25" customHeigh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"/>
      <c r="AB12" s="197"/>
      <c r="AC12" s="197"/>
      <c r="AD12" s="197"/>
      <c r="AE12" s="197"/>
      <c r="AF12" s="197"/>
      <c r="AG12" s="885" t="s">
        <v>609</v>
      </c>
      <c r="AH12" s="885"/>
      <c r="AI12" s="885"/>
      <c r="AJ12" s="885"/>
      <c r="AK12" s="885"/>
      <c r="AL12" s="885"/>
      <c r="AM12" s="885"/>
      <c r="AN12" s="885"/>
      <c r="AO12" s="885"/>
      <c r="AP12" s="885"/>
      <c r="AQ12" s="885"/>
      <c r="AR12" s="885"/>
      <c r="AS12" s="885"/>
      <c r="AT12" s="885"/>
      <c r="AU12" s="885"/>
      <c r="AV12" s="885"/>
      <c r="AW12" s="885"/>
      <c r="AX12" s="885"/>
      <c r="AY12" s="885"/>
      <c r="AZ12" s="885"/>
      <c r="BA12" s="885"/>
      <c r="BB12" s="885"/>
      <c r="BC12" s="885"/>
      <c r="BD12" s="885"/>
      <c r="BE12" s="885"/>
    </row>
    <row r="13" spans="1:57" s="4" customFormat="1" ht="10.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882"/>
      <c r="AB13" s="882"/>
      <c r="AC13" s="917"/>
      <c r="AD13" s="917"/>
      <c r="AE13" s="917"/>
      <c r="AF13" s="198"/>
      <c r="AG13" s="895"/>
      <c r="AH13" s="895"/>
      <c r="AI13" s="895"/>
      <c r="AJ13" s="895"/>
      <c r="AK13" s="895"/>
      <c r="AL13" s="895"/>
      <c r="AM13" s="895"/>
      <c r="AN13" s="895"/>
      <c r="AO13" s="895"/>
      <c r="AP13" s="895"/>
      <c r="AQ13" s="895"/>
      <c r="AR13" s="895"/>
      <c r="AS13" s="895"/>
      <c r="AT13" s="882">
        <v>20</v>
      </c>
      <c r="AU13" s="882"/>
      <c r="AV13" s="882"/>
      <c r="AW13" s="882"/>
      <c r="AX13" s="883" t="s">
        <v>544</v>
      </c>
      <c r="AY13" s="883"/>
      <c r="AZ13" s="883"/>
      <c r="BA13" s="40" t="s">
        <v>525</v>
      </c>
      <c r="BB13" s="26"/>
      <c r="BC13" s="26"/>
      <c r="BD13" s="26"/>
      <c r="BE13" s="40"/>
    </row>
    <row r="14" spans="27:57" ht="12.75"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38" t="s">
        <v>302</v>
      </c>
    </row>
    <row r="16" spans="1:57" s="41" customFormat="1" ht="27" customHeight="1">
      <c r="A16" s="437" t="s">
        <v>529</v>
      </c>
      <c r="B16" s="437"/>
      <c r="C16" s="437"/>
      <c r="D16" s="437"/>
      <c r="E16" s="437"/>
      <c r="F16" s="438" t="s">
        <v>710</v>
      </c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871" t="s">
        <v>711</v>
      </c>
      <c r="AH16" s="871"/>
      <c r="AI16" s="871"/>
      <c r="AJ16" s="871"/>
      <c r="AK16" s="871"/>
      <c r="AL16" s="871"/>
      <c r="AM16" s="871"/>
      <c r="AN16" s="871"/>
      <c r="AO16" s="871"/>
      <c r="AP16" s="871"/>
      <c r="AQ16" s="871"/>
      <c r="AR16" s="871"/>
      <c r="AS16" s="871"/>
      <c r="AT16" s="871"/>
      <c r="AU16" s="871"/>
      <c r="AV16" s="871"/>
      <c r="AW16" s="871"/>
      <c r="AX16" s="871"/>
      <c r="AY16" s="871"/>
      <c r="AZ16" s="871"/>
      <c r="BA16" s="871"/>
      <c r="BB16" s="871"/>
      <c r="BC16" s="871"/>
      <c r="BD16" s="871"/>
      <c r="BE16" s="871"/>
    </row>
    <row r="17" spans="1:57" s="41" customFormat="1" ht="27" customHeight="1">
      <c r="A17" s="437"/>
      <c r="B17" s="437"/>
      <c r="C17" s="437"/>
      <c r="D17" s="437"/>
      <c r="E17" s="437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871"/>
      <c r="AH17" s="871"/>
      <c r="AI17" s="871"/>
      <c r="AJ17" s="871"/>
      <c r="AK17" s="871"/>
      <c r="AL17" s="871"/>
      <c r="AM17" s="871"/>
      <c r="AN17" s="871"/>
      <c r="AO17" s="871"/>
      <c r="AP17" s="871"/>
      <c r="AQ17" s="871"/>
      <c r="AR17" s="871"/>
      <c r="AS17" s="871"/>
      <c r="AT17" s="871"/>
      <c r="AU17" s="871"/>
      <c r="AV17" s="871"/>
      <c r="AW17" s="871"/>
      <c r="AX17" s="871"/>
      <c r="AY17" s="871"/>
      <c r="AZ17" s="871"/>
      <c r="BA17" s="871"/>
      <c r="BB17" s="871"/>
      <c r="BC17" s="871"/>
      <c r="BD17" s="871"/>
      <c r="BE17" s="871"/>
    </row>
    <row r="18" spans="1:57" s="41" customFormat="1" ht="10.5">
      <c r="A18" s="848"/>
      <c r="B18" s="848"/>
      <c r="C18" s="848"/>
      <c r="D18" s="848"/>
      <c r="E18" s="848"/>
      <c r="F18" s="848">
        <v>2</v>
      </c>
      <c r="G18" s="848"/>
      <c r="H18" s="848"/>
      <c r="I18" s="848"/>
      <c r="J18" s="848"/>
      <c r="K18" s="848"/>
      <c r="L18" s="848"/>
      <c r="M18" s="848"/>
      <c r="N18" s="848"/>
      <c r="O18" s="848"/>
      <c r="P18" s="848"/>
      <c r="Q18" s="848"/>
      <c r="R18" s="848"/>
      <c r="S18" s="848"/>
      <c r="T18" s="848"/>
      <c r="U18" s="848"/>
      <c r="V18" s="848"/>
      <c r="W18" s="848"/>
      <c r="X18" s="848"/>
      <c r="Y18" s="848"/>
      <c r="Z18" s="848"/>
      <c r="AA18" s="848"/>
      <c r="AB18" s="848"/>
      <c r="AC18" s="848"/>
      <c r="AD18" s="848"/>
      <c r="AE18" s="848"/>
      <c r="AF18" s="848"/>
      <c r="AG18" s="871">
        <v>3</v>
      </c>
      <c r="AH18" s="871"/>
      <c r="AI18" s="871"/>
      <c r="AJ18" s="871"/>
      <c r="AK18" s="871"/>
      <c r="AL18" s="871"/>
      <c r="AM18" s="871"/>
      <c r="AN18" s="871"/>
      <c r="AO18" s="871"/>
      <c r="AP18" s="871"/>
      <c r="AQ18" s="871"/>
      <c r="AR18" s="871"/>
      <c r="AS18" s="871"/>
      <c r="AT18" s="871"/>
      <c r="AU18" s="871"/>
      <c r="AV18" s="871"/>
      <c r="AW18" s="871"/>
      <c r="AX18" s="871"/>
      <c r="AY18" s="871"/>
      <c r="AZ18" s="871"/>
      <c r="BA18" s="871"/>
      <c r="BB18" s="871"/>
      <c r="BC18" s="871"/>
      <c r="BD18" s="871"/>
      <c r="BE18" s="871"/>
    </row>
    <row r="19" spans="1:57" ht="21.75" customHeight="1">
      <c r="A19" s="865" t="s">
        <v>32</v>
      </c>
      <c r="B19" s="866"/>
      <c r="C19" s="866"/>
      <c r="D19" s="866"/>
      <c r="E19" s="866"/>
      <c r="F19" s="866"/>
      <c r="G19" s="866"/>
      <c r="H19" s="866"/>
      <c r="I19" s="866"/>
      <c r="J19" s="866"/>
      <c r="K19" s="866"/>
      <c r="L19" s="866"/>
      <c r="M19" s="866"/>
      <c r="N19" s="866"/>
      <c r="O19" s="866"/>
      <c r="P19" s="866"/>
      <c r="Q19" s="866"/>
      <c r="R19" s="866"/>
      <c r="S19" s="866"/>
      <c r="T19" s="866"/>
      <c r="U19" s="866"/>
      <c r="V19" s="866"/>
      <c r="W19" s="866"/>
      <c r="X19" s="866"/>
      <c r="Y19" s="866"/>
      <c r="Z19" s="866"/>
      <c r="AA19" s="866"/>
      <c r="AB19" s="866"/>
      <c r="AC19" s="866"/>
      <c r="AD19" s="866"/>
      <c r="AE19" s="866"/>
      <c r="AF19" s="866"/>
      <c r="AG19" s="866"/>
      <c r="AH19" s="866"/>
      <c r="AI19" s="866"/>
      <c r="AJ19" s="866"/>
      <c r="AK19" s="866"/>
      <c r="AL19" s="866"/>
      <c r="AM19" s="866"/>
      <c r="AN19" s="866"/>
      <c r="AO19" s="866"/>
      <c r="AP19" s="866"/>
      <c r="AQ19" s="866"/>
      <c r="AR19" s="866"/>
      <c r="AS19" s="866"/>
      <c r="AT19" s="866"/>
      <c r="AU19" s="866"/>
      <c r="AV19" s="866"/>
      <c r="AW19" s="866"/>
      <c r="AX19" s="866"/>
      <c r="AY19" s="866"/>
      <c r="AZ19" s="866"/>
      <c r="BA19" s="866"/>
      <c r="BB19" s="866"/>
      <c r="BC19" s="866"/>
      <c r="BD19" s="866"/>
      <c r="BE19" s="867"/>
    </row>
    <row r="20" spans="1:57" ht="36.75" customHeight="1">
      <c r="A20" s="896"/>
      <c r="B20" s="896"/>
      <c r="C20" s="896"/>
      <c r="D20" s="896"/>
      <c r="E20" s="896"/>
      <c r="F20" s="879" t="s">
        <v>268</v>
      </c>
      <c r="G20" s="879"/>
      <c r="H20" s="879"/>
      <c r="I20" s="879"/>
      <c r="J20" s="879"/>
      <c r="K20" s="879"/>
      <c r="L20" s="879"/>
      <c r="M20" s="879"/>
      <c r="N20" s="879"/>
      <c r="O20" s="879"/>
      <c r="P20" s="879"/>
      <c r="Q20" s="879"/>
      <c r="R20" s="879"/>
      <c r="S20" s="879"/>
      <c r="T20" s="879"/>
      <c r="U20" s="879"/>
      <c r="V20" s="879"/>
      <c r="W20" s="879"/>
      <c r="X20" s="879"/>
      <c r="Y20" s="879"/>
      <c r="Z20" s="879"/>
      <c r="AA20" s="879"/>
      <c r="AB20" s="879"/>
      <c r="AC20" s="879"/>
      <c r="AD20" s="879"/>
      <c r="AE20" s="879"/>
      <c r="AF20" s="879"/>
      <c r="AG20" s="896" t="s">
        <v>712</v>
      </c>
      <c r="AH20" s="896"/>
      <c r="AI20" s="896"/>
      <c r="AJ20" s="896"/>
      <c r="AK20" s="896"/>
      <c r="AL20" s="896"/>
      <c r="AM20" s="896"/>
      <c r="AN20" s="896"/>
      <c r="AO20" s="896"/>
      <c r="AP20" s="896"/>
      <c r="AQ20" s="896"/>
      <c r="AR20" s="896"/>
      <c r="AS20" s="896"/>
      <c r="AT20" s="896"/>
      <c r="AU20" s="896"/>
      <c r="AV20" s="896"/>
      <c r="AW20" s="896"/>
      <c r="AX20" s="896"/>
      <c r="AY20" s="896"/>
      <c r="AZ20" s="896"/>
      <c r="BA20" s="896"/>
      <c r="BB20" s="896"/>
      <c r="BC20" s="896"/>
      <c r="BD20" s="896"/>
      <c r="BE20" s="896"/>
    </row>
    <row r="21" spans="1:57" ht="36.75" customHeight="1">
      <c r="A21" s="896"/>
      <c r="B21" s="896"/>
      <c r="C21" s="896"/>
      <c r="D21" s="896"/>
      <c r="E21" s="896"/>
      <c r="F21" s="879" t="s">
        <v>546</v>
      </c>
      <c r="G21" s="879"/>
      <c r="H21" s="879"/>
      <c r="I21" s="879"/>
      <c r="J21" s="879"/>
      <c r="K21" s="879"/>
      <c r="L21" s="879"/>
      <c r="M21" s="879"/>
      <c r="N21" s="879"/>
      <c r="O21" s="879"/>
      <c r="P21" s="879"/>
      <c r="Q21" s="879"/>
      <c r="R21" s="879"/>
      <c r="S21" s="879"/>
      <c r="T21" s="879"/>
      <c r="U21" s="879"/>
      <c r="V21" s="879"/>
      <c r="W21" s="879"/>
      <c r="X21" s="879"/>
      <c r="Y21" s="879"/>
      <c r="Z21" s="879"/>
      <c r="AA21" s="879"/>
      <c r="AB21" s="879"/>
      <c r="AC21" s="879"/>
      <c r="AD21" s="879"/>
      <c r="AE21" s="879"/>
      <c r="AF21" s="879"/>
      <c r="AG21" s="896" t="s">
        <v>712</v>
      </c>
      <c r="AH21" s="896"/>
      <c r="AI21" s="896"/>
      <c r="AJ21" s="896"/>
      <c r="AK21" s="896"/>
      <c r="AL21" s="896"/>
      <c r="AM21" s="896"/>
      <c r="AN21" s="896"/>
      <c r="AO21" s="896"/>
      <c r="AP21" s="896"/>
      <c r="AQ21" s="896"/>
      <c r="AR21" s="896"/>
      <c r="AS21" s="896"/>
      <c r="AT21" s="896"/>
      <c r="AU21" s="896"/>
      <c r="AV21" s="896"/>
      <c r="AW21" s="896"/>
      <c r="AX21" s="896"/>
      <c r="AY21" s="896"/>
      <c r="AZ21" s="896"/>
      <c r="BA21" s="896"/>
      <c r="BB21" s="896"/>
      <c r="BC21" s="896"/>
      <c r="BD21" s="896"/>
      <c r="BE21" s="896"/>
    </row>
    <row r="22" spans="1:57" ht="21.75" customHeight="1">
      <c r="A22" s="896"/>
      <c r="B22" s="896"/>
      <c r="C22" s="896"/>
      <c r="D22" s="896"/>
      <c r="E22" s="896"/>
      <c r="F22" s="879" t="s">
        <v>267</v>
      </c>
      <c r="G22" s="879"/>
      <c r="H22" s="879"/>
      <c r="I22" s="879"/>
      <c r="J22" s="879"/>
      <c r="K22" s="879"/>
      <c r="L22" s="879"/>
      <c r="M22" s="879"/>
      <c r="N22" s="879"/>
      <c r="O22" s="879"/>
      <c r="P22" s="879"/>
      <c r="Q22" s="879"/>
      <c r="R22" s="879"/>
      <c r="S22" s="879"/>
      <c r="T22" s="879"/>
      <c r="U22" s="879"/>
      <c r="V22" s="879"/>
      <c r="W22" s="879"/>
      <c r="X22" s="879"/>
      <c r="Y22" s="879"/>
      <c r="Z22" s="879"/>
      <c r="AA22" s="879"/>
      <c r="AB22" s="879"/>
      <c r="AC22" s="879"/>
      <c r="AD22" s="879"/>
      <c r="AE22" s="879"/>
      <c r="AF22" s="879"/>
      <c r="AG22" s="896" t="s">
        <v>713</v>
      </c>
      <c r="AH22" s="896"/>
      <c r="AI22" s="896"/>
      <c r="AJ22" s="896"/>
      <c r="AK22" s="896"/>
      <c r="AL22" s="896"/>
      <c r="AM22" s="896"/>
      <c r="AN22" s="896"/>
      <c r="AO22" s="896"/>
      <c r="AP22" s="896"/>
      <c r="AQ22" s="896"/>
      <c r="AR22" s="896"/>
      <c r="AS22" s="896"/>
      <c r="AT22" s="896"/>
      <c r="AU22" s="896"/>
      <c r="AV22" s="896"/>
      <c r="AW22" s="896"/>
      <c r="AX22" s="896"/>
      <c r="AY22" s="896"/>
      <c r="AZ22" s="896"/>
      <c r="BA22" s="896"/>
      <c r="BB22" s="896"/>
      <c r="BC22" s="896"/>
      <c r="BD22" s="896"/>
      <c r="BE22" s="896"/>
    </row>
    <row r="23" spans="1:57" ht="21.75" customHeight="1">
      <c r="A23" s="896"/>
      <c r="B23" s="896"/>
      <c r="C23" s="896"/>
      <c r="D23" s="896"/>
      <c r="E23" s="896"/>
      <c r="F23" s="879" t="s">
        <v>270</v>
      </c>
      <c r="G23" s="879"/>
      <c r="H23" s="879"/>
      <c r="I23" s="879"/>
      <c r="J23" s="879"/>
      <c r="K23" s="879"/>
      <c r="L23" s="879"/>
      <c r="M23" s="879"/>
      <c r="N23" s="879"/>
      <c r="O23" s="879"/>
      <c r="P23" s="879"/>
      <c r="Q23" s="879"/>
      <c r="R23" s="879"/>
      <c r="S23" s="879"/>
      <c r="T23" s="879"/>
      <c r="U23" s="879"/>
      <c r="V23" s="879"/>
      <c r="W23" s="879"/>
      <c r="X23" s="879"/>
      <c r="Y23" s="879"/>
      <c r="Z23" s="879"/>
      <c r="AA23" s="879"/>
      <c r="AB23" s="879"/>
      <c r="AC23" s="879"/>
      <c r="AD23" s="879"/>
      <c r="AE23" s="879"/>
      <c r="AF23" s="879"/>
      <c r="AG23" s="896" t="s">
        <v>713</v>
      </c>
      <c r="AH23" s="896"/>
      <c r="AI23" s="896"/>
      <c r="AJ23" s="896"/>
      <c r="AK23" s="896"/>
      <c r="AL23" s="896"/>
      <c r="AM23" s="896"/>
      <c r="AN23" s="896"/>
      <c r="AO23" s="896"/>
      <c r="AP23" s="896"/>
      <c r="AQ23" s="896"/>
      <c r="AR23" s="896"/>
      <c r="AS23" s="896"/>
      <c r="AT23" s="896"/>
      <c r="AU23" s="896"/>
      <c r="AV23" s="896"/>
      <c r="AW23" s="896"/>
      <c r="AX23" s="896"/>
      <c r="AY23" s="896"/>
      <c r="AZ23" s="896"/>
      <c r="BA23" s="896"/>
      <c r="BB23" s="896"/>
      <c r="BC23" s="896"/>
      <c r="BD23" s="896"/>
      <c r="BE23" s="896"/>
    </row>
    <row r="24" spans="1:57" ht="21.75" customHeight="1">
      <c r="A24" s="896"/>
      <c r="B24" s="896"/>
      <c r="C24" s="896"/>
      <c r="D24" s="896"/>
      <c r="E24" s="896"/>
      <c r="F24" s="879" t="s">
        <v>271</v>
      </c>
      <c r="G24" s="879"/>
      <c r="H24" s="879"/>
      <c r="I24" s="879"/>
      <c r="J24" s="879"/>
      <c r="K24" s="879"/>
      <c r="L24" s="879"/>
      <c r="M24" s="879"/>
      <c r="N24" s="879"/>
      <c r="O24" s="879"/>
      <c r="P24" s="879"/>
      <c r="Q24" s="879"/>
      <c r="R24" s="879"/>
      <c r="S24" s="879"/>
      <c r="T24" s="879"/>
      <c r="U24" s="879"/>
      <c r="V24" s="879"/>
      <c r="W24" s="879"/>
      <c r="X24" s="879"/>
      <c r="Y24" s="879"/>
      <c r="Z24" s="879"/>
      <c r="AA24" s="879"/>
      <c r="AB24" s="879"/>
      <c r="AC24" s="879"/>
      <c r="AD24" s="879"/>
      <c r="AE24" s="879"/>
      <c r="AF24" s="879"/>
      <c r="AG24" s="896" t="s">
        <v>712</v>
      </c>
      <c r="AH24" s="896"/>
      <c r="AI24" s="896"/>
      <c r="AJ24" s="896"/>
      <c r="AK24" s="896"/>
      <c r="AL24" s="896"/>
      <c r="AM24" s="896"/>
      <c r="AN24" s="896"/>
      <c r="AO24" s="896"/>
      <c r="AP24" s="896"/>
      <c r="AQ24" s="896"/>
      <c r="AR24" s="896"/>
      <c r="AS24" s="896"/>
      <c r="AT24" s="896"/>
      <c r="AU24" s="896"/>
      <c r="AV24" s="896"/>
      <c r="AW24" s="896"/>
      <c r="AX24" s="896"/>
      <c r="AY24" s="896"/>
      <c r="AZ24" s="896"/>
      <c r="BA24" s="896"/>
      <c r="BB24" s="896"/>
      <c r="BC24" s="896"/>
      <c r="BD24" s="896"/>
      <c r="BE24" s="896"/>
    </row>
    <row r="25" spans="1:57" ht="21.75" customHeight="1">
      <c r="A25" s="865" t="s">
        <v>133</v>
      </c>
      <c r="B25" s="866"/>
      <c r="C25" s="866"/>
      <c r="D25" s="866"/>
      <c r="E25" s="866"/>
      <c r="F25" s="866"/>
      <c r="G25" s="866"/>
      <c r="H25" s="866"/>
      <c r="I25" s="866"/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6"/>
      <c r="Y25" s="866"/>
      <c r="Z25" s="866"/>
      <c r="AA25" s="866"/>
      <c r="AB25" s="866"/>
      <c r="AC25" s="866"/>
      <c r="AD25" s="866"/>
      <c r="AE25" s="866"/>
      <c r="AF25" s="866"/>
      <c r="AG25" s="866"/>
      <c r="AH25" s="866"/>
      <c r="AI25" s="866"/>
      <c r="AJ25" s="866"/>
      <c r="AK25" s="866"/>
      <c r="AL25" s="866"/>
      <c r="AM25" s="866"/>
      <c r="AN25" s="866"/>
      <c r="AO25" s="866"/>
      <c r="AP25" s="866"/>
      <c r="AQ25" s="866"/>
      <c r="AR25" s="866"/>
      <c r="AS25" s="866"/>
      <c r="AT25" s="866"/>
      <c r="AU25" s="866"/>
      <c r="AV25" s="866"/>
      <c r="AW25" s="866"/>
      <c r="AX25" s="866"/>
      <c r="AY25" s="866"/>
      <c r="AZ25" s="866"/>
      <c r="BA25" s="866"/>
      <c r="BB25" s="866"/>
      <c r="BC25" s="866"/>
      <c r="BD25" s="866"/>
      <c r="BE25" s="867"/>
    </row>
    <row r="26" spans="1:57" ht="21.75" customHeight="1">
      <c r="A26" s="896"/>
      <c r="B26" s="896"/>
      <c r="C26" s="896"/>
      <c r="D26" s="896"/>
      <c r="E26" s="896"/>
      <c r="F26" s="879" t="s">
        <v>283</v>
      </c>
      <c r="G26" s="879"/>
      <c r="H26" s="879"/>
      <c r="I26" s="879"/>
      <c r="J26" s="879"/>
      <c r="K26" s="879"/>
      <c r="L26" s="879"/>
      <c r="M26" s="879"/>
      <c r="N26" s="879"/>
      <c r="O26" s="879"/>
      <c r="P26" s="879"/>
      <c r="Q26" s="879"/>
      <c r="R26" s="879"/>
      <c r="S26" s="879"/>
      <c r="T26" s="879"/>
      <c r="U26" s="879"/>
      <c r="V26" s="879"/>
      <c r="W26" s="879"/>
      <c r="X26" s="879"/>
      <c r="Y26" s="879"/>
      <c r="Z26" s="879"/>
      <c r="AA26" s="879"/>
      <c r="AB26" s="879"/>
      <c r="AC26" s="879"/>
      <c r="AD26" s="879"/>
      <c r="AE26" s="879"/>
      <c r="AF26" s="879"/>
      <c r="AG26" s="896" t="s">
        <v>712</v>
      </c>
      <c r="AH26" s="896"/>
      <c r="AI26" s="896"/>
      <c r="AJ26" s="896"/>
      <c r="AK26" s="896"/>
      <c r="AL26" s="896"/>
      <c r="AM26" s="896"/>
      <c r="AN26" s="896"/>
      <c r="AO26" s="896"/>
      <c r="AP26" s="896"/>
      <c r="AQ26" s="896"/>
      <c r="AR26" s="896"/>
      <c r="AS26" s="896"/>
      <c r="AT26" s="896"/>
      <c r="AU26" s="896"/>
      <c r="AV26" s="896"/>
      <c r="AW26" s="896"/>
      <c r="AX26" s="896"/>
      <c r="AY26" s="896"/>
      <c r="AZ26" s="896"/>
      <c r="BA26" s="896"/>
      <c r="BB26" s="896"/>
      <c r="BC26" s="896"/>
      <c r="BD26" s="896"/>
      <c r="BE26" s="896"/>
    </row>
    <row r="27" spans="1:57" ht="21.75" customHeight="1">
      <c r="A27" s="896"/>
      <c r="B27" s="896"/>
      <c r="C27" s="896"/>
      <c r="D27" s="896"/>
      <c r="E27" s="896"/>
      <c r="F27" s="879" t="s">
        <v>280</v>
      </c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79"/>
      <c r="AF27" s="879"/>
      <c r="AG27" s="896" t="s">
        <v>712</v>
      </c>
      <c r="AH27" s="896"/>
      <c r="AI27" s="896"/>
      <c r="AJ27" s="896"/>
      <c r="AK27" s="896"/>
      <c r="AL27" s="896"/>
      <c r="AM27" s="896"/>
      <c r="AN27" s="896"/>
      <c r="AO27" s="896"/>
      <c r="AP27" s="896"/>
      <c r="AQ27" s="896"/>
      <c r="AR27" s="896"/>
      <c r="AS27" s="896"/>
      <c r="AT27" s="896"/>
      <c r="AU27" s="896"/>
      <c r="AV27" s="896"/>
      <c r="AW27" s="896"/>
      <c r="AX27" s="896"/>
      <c r="AY27" s="896"/>
      <c r="AZ27" s="896"/>
      <c r="BA27" s="896"/>
      <c r="BB27" s="896"/>
      <c r="BC27" s="896"/>
      <c r="BD27" s="896"/>
      <c r="BE27" s="896"/>
    </row>
    <row r="28" spans="1:57" ht="21.75" customHeight="1">
      <c r="A28" s="896"/>
      <c r="B28" s="896"/>
      <c r="C28" s="896"/>
      <c r="D28" s="896"/>
      <c r="E28" s="896"/>
      <c r="F28" s="879" t="s">
        <v>66</v>
      </c>
      <c r="G28" s="879"/>
      <c r="H28" s="879"/>
      <c r="I28" s="879"/>
      <c r="J28" s="879"/>
      <c r="K28" s="879"/>
      <c r="L28" s="879"/>
      <c r="M28" s="879"/>
      <c r="N28" s="879"/>
      <c r="O28" s="879"/>
      <c r="P28" s="879"/>
      <c r="Q28" s="879"/>
      <c r="R28" s="879"/>
      <c r="S28" s="879"/>
      <c r="T28" s="879"/>
      <c r="U28" s="879"/>
      <c r="V28" s="879"/>
      <c r="W28" s="879"/>
      <c r="X28" s="879"/>
      <c r="Y28" s="879"/>
      <c r="Z28" s="879"/>
      <c r="AA28" s="879"/>
      <c r="AB28" s="879"/>
      <c r="AC28" s="879"/>
      <c r="AD28" s="879"/>
      <c r="AE28" s="879"/>
      <c r="AF28" s="879"/>
      <c r="AG28" s="896" t="s">
        <v>713</v>
      </c>
      <c r="AH28" s="896"/>
      <c r="AI28" s="896"/>
      <c r="AJ28" s="896"/>
      <c r="AK28" s="896"/>
      <c r="AL28" s="896"/>
      <c r="AM28" s="896"/>
      <c r="AN28" s="896"/>
      <c r="AO28" s="896"/>
      <c r="AP28" s="896"/>
      <c r="AQ28" s="896"/>
      <c r="AR28" s="896"/>
      <c r="AS28" s="896"/>
      <c r="AT28" s="896"/>
      <c r="AU28" s="896"/>
      <c r="AV28" s="896"/>
      <c r="AW28" s="896"/>
      <c r="AX28" s="896"/>
      <c r="AY28" s="896"/>
      <c r="AZ28" s="896"/>
      <c r="BA28" s="896"/>
      <c r="BB28" s="896"/>
      <c r="BC28" s="896"/>
      <c r="BD28" s="896"/>
      <c r="BE28" s="896"/>
    </row>
    <row r="29" spans="1:57" ht="21.75" customHeight="1">
      <c r="A29" s="896"/>
      <c r="B29" s="896"/>
      <c r="C29" s="896"/>
      <c r="D29" s="896"/>
      <c r="E29" s="896"/>
      <c r="F29" s="879" t="s">
        <v>281</v>
      </c>
      <c r="G29" s="879"/>
      <c r="H29" s="879"/>
      <c r="I29" s="879"/>
      <c r="J29" s="879"/>
      <c r="K29" s="879"/>
      <c r="L29" s="879"/>
      <c r="M29" s="879"/>
      <c r="N29" s="879"/>
      <c r="O29" s="879"/>
      <c r="P29" s="879"/>
      <c r="Q29" s="879"/>
      <c r="R29" s="879"/>
      <c r="S29" s="879"/>
      <c r="T29" s="879"/>
      <c r="U29" s="879"/>
      <c r="V29" s="879"/>
      <c r="W29" s="879"/>
      <c r="X29" s="879"/>
      <c r="Y29" s="879"/>
      <c r="Z29" s="879"/>
      <c r="AA29" s="879"/>
      <c r="AB29" s="879"/>
      <c r="AC29" s="879"/>
      <c r="AD29" s="879"/>
      <c r="AE29" s="879"/>
      <c r="AF29" s="879"/>
      <c r="AG29" s="896" t="s">
        <v>712</v>
      </c>
      <c r="AH29" s="896"/>
      <c r="AI29" s="896"/>
      <c r="AJ29" s="896"/>
      <c r="AK29" s="896"/>
      <c r="AL29" s="896"/>
      <c r="AM29" s="896"/>
      <c r="AN29" s="896"/>
      <c r="AO29" s="896"/>
      <c r="AP29" s="896"/>
      <c r="AQ29" s="896"/>
      <c r="AR29" s="896"/>
      <c r="AS29" s="896"/>
      <c r="AT29" s="896"/>
      <c r="AU29" s="896"/>
      <c r="AV29" s="896"/>
      <c r="AW29" s="896"/>
      <c r="AX29" s="896"/>
      <c r="AY29" s="896"/>
      <c r="AZ29" s="896"/>
      <c r="BA29" s="896"/>
      <c r="BB29" s="896"/>
      <c r="BC29" s="896"/>
      <c r="BD29" s="896"/>
      <c r="BE29" s="896"/>
    </row>
    <row r="30" spans="1:57" ht="21.75" customHeight="1">
      <c r="A30" s="865" t="s">
        <v>208</v>
      </c>
      <c r="B30" s="866"/>
      <c r="C30" s="866"/>
      <c r="D30" s="866"/>
      <c r="E30" s="866"/>
      <c r="F30" s="866"/>
      <c r="G30" s="866"/>
      <c r="H30" s="866"/>
      <c r="I30" s="866"/>
      <c r="J30" s="866"/>
      <c r="K30" s="866"/>
      <c r="L30" s="866"/>
      <c r="M30" s="866"/>
      <c r="N30" s="866"/>
      <c r="O30" s="866"/>
      <c r="P30" s="866"/>
      <c r="Q30" s="866"/>
      <c r="R30" s="866"/>
      <c r="S30" s="866"/>
      <c r="T30" s="866"/>
      <c r="U30" s="866"/>
      <c r="V30" s="866"/>
      <c r="W30" s="866"/>
      <c r="X30" s="866"/>
      <c r="Y30" s="866"/>
      <c r="Z30" s="866"/>
      <c r="AA30" s="866"/>
      <c r="AB30" s="866"/>
      <c r="AC30" s="866"/>
      <c r="AD30" s="866"/>
      <c r="AE30" s="866"/>
      <c r="AF30" s="866"/>
      <c r="AG30" s="866"/>
      <c r="AH30" s="866"/>
      <c r="AI30" s="866"/>
      <c r="AJ30" s="866"/>
      <c r="AK30" s="866"/>
      <c r="AL30" s="866"/>
      <c r="AM30" s="866"/>
      <c r="AN30" s="866"/>
      <c r="AO30" s="866"/>
      <c r="AP30" s="866"/>
      <c r="AQ30" s="866"/>
      <c r="AR30" s="866"/>
      <c r="AS30" s="866"/>
      <c r="AT30" s="866"/>
      <c r="AU30" s="866"/>
      <c r="AV30" s="866"/>
      <c r="AW30" s="866"/>
      <c r="AX30" s="866"/>
      <c r="AY30" s="866"/>
      <c r="AZ30" s="866"/>
      <c r="BA30" s="866"/>
      <c r="BB30" s="866"/>
      <c r="BC30" s="866"/>
      <c r="BD30" s="866"/>
      <c r="BE30" s="867"/>
    </row>
    <row r="31" spans="1:57" ht="21.75" customHeight="1">
      <c r="A31" s="896"/>
      <c r="B31" s="896"/>
      <c r="C31" s="896"/>
      <c r="D31" s="896"/>
      <c r="E31" s="896"/>
      <c r="F31" s="879" t="s">
        <v>283</v>
      </c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79"/>
      <c r="Y31" s="879"/>
      <c r="Z31" s="879"/>
      <c r="AA31" s="879"/>
      <c r="AB31" s="879"/>
      <c r="AC31" s="879"/>
      <c r="AD31" s="879"/>
      <c r="AE31" s="879"/>
      <c r="AF31" s="879"/>
      <c r="AG31" s="896" t="s">
        <v>712</v>
      </c>
      <c r="AH31" s="896"/>
      <c r="AI31" s="896"/>
      <c r="AJ31" s="896"/>
      <c r="AK31" s="896"/>
      <c r="AL31" s="896"/>
      <c r="AM31" s="896"/>
      <c r="AN31" s="896"/>
      <c r="AO31" s="896"/>
      <c r="AP31" s="896"/>
      <c r="AQ31" s="896"/>
      <c r="AR31" s="896"/>
      <c r="AS31" s="896"/>
      <c r="AT31" s="896"/>
      <c r="AU31" s="896"/>
      <c r="AV31" s="896"/>
      <c r="AW31" s="896"/>
      <c r="AX31" s="896"/>
      <c r="AY31" s="896"/>
      <c r="AZ31" s="896"/>
      <c r="BA31" s="896"/>
      <c r="BB31" s="896"/>
      <c r="BC31" s="896"/>
      <c r="BD31" s="896"/>
      <c r="BE31" s="896"/>
    </row>
    <row r="32" spans="1:57" ht="44.25" customHeight="1">
      <c r="A32" s="896"/>
      <c r="B32" s="896"/>
      <c r="C32" s="896"/>
      <c r="D32" s="896"/>
      <c r="E32" s="896"/>
      <c r="F32" s="879" t="s">
        <v>280</v>
      </c>
      <c r="G32" s="879"/>
      <c r="H32" s="879"/>
      <c r="I32" s="879"/>
      <c r="J32" s="879"/>
      <c r="K32" s="879"/>
      <c r="L32" s="879"/>
      <c r="M32" s="879"/>
      <c r="N32" s="879"/>
      <c r="O32" s="879"/>
      <c r="P32" s="879"/>
      <c r="Q32" s="879"/>
      <c r="R32" s="879"/>
      <c r="S32" s="879"/>
      <c r="T32" s="879"/>
      <c r="U32" s="879"/>
      <c r="V32" s="879"/>
      <c r="W32" s="879"/>
      <c r="X32" s="879"/>
      <c r="Y32" s="879"/>
      <c r="Z32" s="879"/>
      <c r="AA32" s="879"/>
      <c r="AB32" s="879"/>
      <c r="AC32" s="879"/>
      <c r="AD32" s="879"/>
      <c r="AE32" s="879"/>
      <c r="AF32" s="879"/>
      <c r="AG32" s="896" t="s">
        <v>712</v>
      </c>
      <c r="AH32" s="896"/>
      <c r="AI32" s="896"/>
      <c r="AJ32" s="896"/>
      <c r="AK32" s="896"/>
      <c r="AL32" s="896"/>
      <c r="AM32" s="896"/>
      <c r="AN32" s="896"/>
      <c r="AO32" s="896"/>
      <c r="AP32" s="896"/>
      <c r="AQ32" s="896"/>
      <c r="AR32" s="896"/>
      <c r="AS32" s="896"/>
      <c r="AT32" s="896"/>
      <c r="AU32" s="896"/>
      <c r="AV32" s="896"/>
      <c r="AW32" s="896"/>
      <c r="AX32" s="896"/>
      <c r="AY32" s="896"/>
      <c r="AZ32" s="896"/>
      <c r="BA32" s="896"/>
      <c r="BB32" s="896"/>
      <c r="BC32" s="896"/>
      <c r="BD32" s="896"/>
      <c r="BE32" s="896"/>
    </row>
    <row r="33" spans="1:57" ht="21.75" customHeight="1">
      <c r="A33" s="896"/>
      <c r="B33" s="896"/>
      <c r="C33" s="896"/>
      <c r="D33" s="896"/>
      <c r="E33" s="896"/>
      <c r="F33" s="879" t="s">
        <v>66</v>
      </c>
      <c r="G33" s="879"/>
      <c r="H33" s="879"/>
      <c r="I33" s="879"/>
      <c r="J33" s="879"/>
      <c r="K33" s="879"/>
      <c r="L33" s="879"/>
      <c r="M33" s="879"/>
      <c r="N33" s="879"/>
      <c r="O33" s="879"/>
      <c r="P33" s="879"/>
      <c r="Q33" s="879"/>
      <c r="R33" s="879"/>
      <c r="S33" s="879"/>
      <c r="T33" s="879"/>
      <c r="U33" s="879"/>
      <c r="V33" s="879"/>
      <c r="W33" s="879"/>
      <c r="X33" s="879"/>
      <c r="Y33" s="879"/>
      <c r="Z33" s="879"/>
      <c r="AA33" s="879"/>
      <c r="AB33" s="879"/>
      <c r="AC33" s="879"/>
      <c r="AD33" s="879"/>
      <c r="AE33" s="879"/>
      <c r="AF33" s="879"/>
      <c r="AG33" s="896" t="s">
        <v>713</v>
      </c>
      <c r="AH33" s="896"/>
      <c r="AI33" s="896"/>
      <c r="AJ33" s="896"/>
      <c r="AK33" s="896"/>
      <c r="AL33" s="896"/>
      <c r="AM33" s="896"/>
      <c r="AN33" s="896"/>
      <c r="AO33" s="896"/>
      <c r="AP33" s="896"/>
      <c r="AQ33" s="896"/>
      <c r="AR33" s="896"/>
      <c r="AS33" s="896"/>
      <c r="AT33" s="896"/>
      <c r="AU33" s="896"/>
      <c r="AV33" s="896"/>
      <c r="AW33" s="896"/>
      <c r="AX33" s="896"/>
      <c r="AY33" s="896"/>
      <c r="AZ33" s="896"/>
      <c r="BA33" s="896"/>
      <c r="BB33" s="896"/>
      <c r="BC33" s="896"/>
      <c r="BD33" s="896"/>
      <c r="BE33" s="896"/>
    </row>
    <row r="34" spans="1:57" ht="21.75" customHeight="1">
      <c r="A34" s="896"/>
      <c r="B34" s="896"/>
      <c r="C34" s="896"/>
      <c r="D34" s="896"/>
      <c r="E34" s="896"/>
      <c r="F34" s="879" t="s">
        <v>281</v>
      </c>
      <c r="G34" s="879"/>
      <c r="H34" s="879"/>
      <c r="I34" s="879"/>
      <c r="J34" s="879"/>
      <c r="K34" s="879"/>
      <c r="L34" s="879"/>
      <c r="M34" s="879"/>
      <c r="N34" s="879"/>
      <c r="O34" s="879"/>
      <c r="P34" s="879"/>
      <c r="Q34" s="879"/>
      <c r="R34" s="879"/>
      <c r="S34" s="879"/>
      <c r="T34" s="879"/>
      <c r="U34" s="879"/>
      <c r="V34" s="879"/>
      <c r="W34" s="879"/>
      <c r="X34" s="879"/>
      <c r="Y34" s="879"/>
      <c r="Z34" s="879"/>
      <c r="AA34" s="879"/>
      <c r="AB34" s="879"/>
      <c r="AC34" s="879"/>
      <c r="AD34" s="879"/>
      <c r="AE34" s="879"/>
      <c r="AF34" s="879"/>
      <c r="AG34" s="896" t="s">
        <v>712</v>
      </c>
      <c r="AH34" s="896"/>
      <c r="AI34" s="896"/>
      <c r="AJ34" s="896"/>
      <c r="AK34" s="896"/>
      <c r="AL34" s="896"/>
      <c r="AM34" s="896"/>
      <c r="AN34" s="896"/>
      <c r="AO34" s="896"/>
      <c r="AP34" s="896"/>
      <c r="AQ34" s="896"/>
      <c r="AR34" s="896"/>
      <c r="AS34" s="896"/>
      <c r="AT34" s="896"/>
      <c r="AU34" s="896"/>
      <c r="AV34" s="896"/>
      <c r="AW34" s="896"/>
      <c r="AX34" s="896"/>
      <c r="AY34" s="896"/>
      <c r="AZ34" s="896"/>
      <c r="BA34" s="896"/>
      <c r="BB34" s="896"/>
      <c r="BC34" s="896"/>
      <c r="BD34" s="896"/>
      <c r="BE34" s="896"/>
    </row>
    <row r="35" spans="1:57" ht="21.75" customHeight="1">
      <c r="A35" s="909" t="s">
        <v>243</v>
      </c>
      <c r="B35" s="910"/>
      <c r="C35" s="910"/>
      <c r="D35" s="910"/>
      <c r="E35" s="910"/>
      <c r="F35" s="910"/>
      <c r="G35" s="910"/>
      <c r="H35" s="910"/>
      <c r="I35" s="910"/>
      <c r="J35" s="910"/>
      <c r="K35" s="910"/>
      <c r="L35" s="910"/>
      <c r="M35" s="910"/>
      <c r="N35" s="910"/>
      <c r="O35" s="910"/>
      <c r="P35" s="910"/>
      <c r="Q35" s="910"/>
      <c r="R35" s="910"/>
      <c r="S35" s="910"/>
      <c r="T35" s="910"/>
      <c r="U35" s="910"/>
      <c r="V35" s="910"/>
      <c r="W35" s="910"/>
      <c r="X35" s="910"/>
      <c r="Y35" s="910"/>
      <c r="Z35" s="910"/>
      <c r="AA35" s="910"/>
      <c r="AB35" s="910"/>
      <c r="AC35" s="910"/>
      <c r="AD35" s="910"/>
      <c r="AE35" s="910"/>
      <c r="AF35" s="910"/>
      <c r="AG35" s="910"/>
      <c r="AH35" s="910"/>
      <c r="AI35" s="910"/>
      <c r="AJ35" s="910"/>
      <c r="AK35" s="910"/>
      <c r="AL35" s="910"/>
      <c r="AM35" s="910"/>
      <c r="AN35" s="910"/>
      <c r="AO35" s="910"/>
      <c r="AP35" s="910"/>
      <c r="AQ35" s="910"/>
      <c r="AR35" s="910"/>
      <c r="AS35" s="910"/>
      <c r="AT35" s="910"/>
      <c r="AU35" s="910"/>
      <c r="AV35" s="910"/>
      <c r="AW35" s="910"/>
      <c r="AX35" s="910"/>
      <c r="AY35" s="910"/>
      <c r="AZ35" s="910"/>
      <c r="BA35" s="910"/>
      <c r="BB35" s="910"/>
      <c r="BC35" s="910"/>
      <c r="BD35" s="910"/>
      <c r="BE35" s="911"/>
    </row>
    <row r="36" spans="1:57" ht="21.75" customHeight="1">
      <c r="A36" s="896"/>
      <c r="B36" s="896"/>
      <c r="C36" s="896"/>
      <c r="D36" s="896"/>
      <c r="E36" s="896"/>
      <c r="F36" s="879" t="s">
        <v>284</v>
      </c>
      <c r="G36" s="879"/>
      <c r="H36" s="879"/>
      <c r="I36" s="879"/>
      <c r="J36" s="879"/>
      <c r="K36" s="879"/>
      <c r="L36" s="879"/>
      <c r="M36" s="879"/>
      <c r="N36" s="879"/>
      <c r="O36" s="879"/>
      <c r="P36" s="879"/>
      <c r="Q36" s="879"/>
      <c r="R36" s="879"/>
      <c r="S36" s="879"/>
      <c r="T36" s="879"/>
      <c r="U36" s="879"/>
      <c r="V36" s="879"/>
      <c r="W36" s="879"/>
      <c r="X36" s="879"/>
      <c r="Y36" s="879"/>
      <c r="Z36" s="879"/>
      <c r="AA36" s="879"/>
      <c r="AB36" s="879"/>
      <c r="AC36" s="879"/>
      <c r="AD36" s="879"/>
      <c r="AE36" s="879"/>
      <c r="AF36" s="879"/>
      <c r="AG36" s="896" t="s">
        <v>712</v>
      </c>
      <c r="AH36" s="896"/>
      <c r="AI36" s="896"/>
      <c r="AJ36" s="896"/>
      <c r="AK36" s="896"/>
      <c r="AL36" s="896"/>
      <c r="AM36" s="896"/>
      <c r="AN36" s="896"/>
      <c r="AO36" s="896"/>
      <c r="AP36" s="896"/>
      <c r="AQ36" s="896"/>
      <c r="AR36" s="896"/>
      <c r="AS36" s="896"/>
      <c r="AT36" s="896"/>
      <c r="AU36" s="896"/>
      <c r="AV36" s="896"/>
      <c r="AW36" s="896"/>
      <c r="AX36" s="896"/>
      <c r="AY36" s="896"/>
      <c r="AZ36" s="896"/>
      <c r="BA36" s="896"/>
      <c r="BB36" s="896"/>
      <c r="BC36" s="896"/>
      <c r="BD36" s="896"/>
      <c r="BE36" s="896"/>
    </row>
    <row r="37" spans="1:57" ht="21.75" customHeight="1">
      <c r="A37" s="896"/>
      <c r="B37" s="896"/>
      <c r="C37" s="896"/>
      <c r="D37" s="896"/>
      <c r="E37" s="896"/>
      <c r="F37" s="879" t="s">
        <v>268</v>
      </c>
      <c r="G37" s="879"/>
      <c r="H37" s="879"/>
      <c r="I37" s="879"/>
      <c r="J37" s="879"/>
      <c r="K37" s="879"/>
      <c r="L37" s="879"/>
      <c r="M37" s="879"/>
      <c r="N37" s="879"/>
      <c r="O37" s="879"/>
      <c r="P37" s="879"/>
      <c r="Q37" s="879"/>
      <c r="R37" s="879"/>
      <c r="S37" s="879"/>
      <c r="T37" s="879"/>
      <c r="U37" s="879"/>
      <c r="V37" s="879"/>
      <c r="W37" s="879"/>
      <c r="X37" s="879"/>
      <c r="Y37" s="879"/>
      <c r="Z37" s="879"/>
      <c r="AA37" s="879"/>
      <c r="AB37" s="879"/>
      <c r="AC37" s="879"/>
      <c r="AD37" s="879"/>
      <c r="AE37" s="879"/>
      <c r="AF37" s="879"/>
      <c r="AG37" s="896" t="s">
        <v>712</v>
      </c>
      <c r="AH37" s="896"/>
      <c r="AI37" s="896"/>
      <c r="AJ37" s="896"/>
      <c r="AK37" s="896"/>
      <c r="AL37" s="896"/>
      <c r="AM37" s="896"/>
      <c r="AN37" s="896"/>
      <c r="AO37" s="896"/>
      <c r="AP37" s="896"/>
      <c r="AQ37" s="896"/>
      <c r="AR37" s="896"/>
      <c r="AS37" s="896"/>
      <c r="AT37" s="896"/>
      <c r="AU37" s="896"/>
      <c r="AV37" s="896"/>
      <c r="AW37" s="896"/>
      <c r="AX37" s="896"/>
      <c r="AY37" s="896"/>
      <c r="AZ37" s="896"/>
      <c r="BA37" s="896"/>
      <c r="BB37" s="896"/>
      <c r="BC37" s="896"/>
      <c r="BD37" s="896"/>
      <c r="BE37" s="896"/>
    </row>
    <row r="38" spans="1:57" ht="21.75" customHeight="1">
      <c r="A38" s="908"/>
      <c r="B38" s="896"/>
      <c r="C38" s="896"/>
      <c r="D38" s="896"/>
      <c r="E38" s="896"/>
      <c r="F38" s="879" t="s">
        <v>269</v>
      </c>
      <c r="G38" s="879"/>
      <c r="H38" s="879"/>
      <c r="I38" s="879"/>
      <c r="J38" s="879"/>
      <c r="K38" s="879"/>
      <c r="L38" s="879"/>
      <c r="M38" s="879"/>
      <c r="N38" s="879"/>
      <c r="O38" s="879"/>
      <c r="P38" s="879"/>
      <c r="Q38" s="879"/>
      <c r="R38" s="879"/>
      <c r="S38" s="879"/>
      <c r="T38" s="879"/>
      <c r="U38" s="879"/>
      <c r="V38" s="879"/>
      <c r="W38" s="879"/>
      <c r="X38" s="879"/>
      <c r="Y38" s="879"/>
      <c r="Z38" s="879"/>
      <c r="AA38" s="879"/>
      <c r="AB38" s="879"/>
      <c r="AC38" s="879"/>
      <c r="AD38" s="879"/>
      <c r="AE38" s="879"/>
      <c r="AF38" s="879"/>
      <c r="AG38" s="896" t="s">
        <v>712</v>
      </c>
      <c r="AH38" s="896"/>
      <c r="AI38" s="896"/>
      <c r="AJ38" s="896"/>
      <c r="AK38" s="896"/>
      <c r="AL38" s="896"/>
      <c r="AM38" s="896"/>
      <c r="AN38" s="896"/>
      <c r="AO38" s="896"/>
      <c r="AP38" s="896"/>
      <c r="AQ38" s="896"/>
      <c r="AR38" s="896"/>
      <c r="AS38" s="896"/>
      <c r="AT38" s="896"/>
      <c r="AU38" s="896"/>
      <c r="AV38" s="896"/>
      <c r="AW38" s="896"/>
      <c r="AX38" s="896"/>
      <c r="AY38" s="896"/>
      <c r="AZ38" s="896"/>
      <c r="BA38" s="896"/>
      <c r="BB38" s="896"/>
      <c r="BC38" s="896"/>
      <c r="BD38" s="896"/>
      <c r="BE38" s="896"/>
    </row>
    <row r="39" spans="1:57" ht="21.75" customHeight="1">
      <c r="A39" s="896"/>
      <c r="B39" s="896"/>
      <c r="C39" s="896"/>
      <c r="D39" s="896"/>
      <c r="E39" s="896"/>
      <c r="F39" s="879" t="s">
        <v>267</v>
      </c>
      <c r="G39" s="879"/>
      <c r="H39" s="879"/>
      <c r="I39" s="879"/>
      <c r="J39" s="879"/>
      <c r="K39" s="879"/>
      <c r="L39" s="879"/>
      <c r="M39" s="879"/>
      <c r="N39" s="879"/>
      <c r="O39" s="879"/>
      <c r="P39" s="879"/>
      <c r="Q39" s="879"/>
      <c r="R39" s="879"/>
      <c r="S39" s="879"/>
      <c r="T39" s="879"/>
      <c r="U39" s="879"/>
      <c r="V39" s="879"/>
      <c r="W39" s="879"/>
      <c r="X39" s="879"/>
      <c r="Y39" s="879"/>
      <c r="Z39" s="879"/>
      <c r="AA39" s="879"/>
      <c r="AB39" s="879"/>
      <c r="AC39" s="879"/>
      <c r="AD39" s="879"/>
      <c r="AE39" s="879"/>
      <c r="AF39" s="879"/>
      <c r="AG39" s="896" t="s">
        <v>713</v>
      </c>
      <c r="AH39" s="896"/>
      <c r="AI39" s="896"/>
      <c r="AJ39" s="896"/>
      <c r="AK39" s="896"/>
      <c r="AL39" s="896"/>
      <c r="AM39" s="896"/>
      <c r="AN39" s="896"/>
      <c r="AO39" s="896"/>
      <c r="AP39" s="896"/>
      <c r="AQ39" s="896"/>
      <c r="AR39" s="896"/>
      <c r="AS39" s="896"/>
      <c r="AT39" s="896"/>
      <c r="AU39" s="896"/>
      <c r="AV39" s="896"/>
      <c r="AW39" s="896"/>
      <c r="AX39" s="896"/>
      <c r="AY39" s="896"/>
      <c r="AZ39" s="896"/>
      <c r="BA39" s="896"/>
      <c r="BB39" s="896"/>
      <c r="BC39" s="896"/>
      <c r="BD39" s="896"/>
      <c r="BE39" s="896"/>
    </row>
    <row r="40" spans="1:57" ht="21.75" customHeight="1">
      <c r="A40" s="896"/>
      <c r="B40" s="896"/>
      <c r="C40" s="896"/>
      <c r="D40" s="896"/>
      <c r="E40" s="896"/>
      <c r="F40" s="879" t="s">
        <v>270</v>
      </c>
      <c r="G40" s="879"/>
      <c r="H40" s="879"/>
      <c r="I40" s="879"/>
      <c r="J40" s="879"/>
      <c r="K40" s="879"/>
      <c r="L40" s="879"/>
      <c r="M40" s="879"/>
      <c r="N40" s="879"/>
      <c r="O40" s="879"/>
      <c r="P40" s="879"/>
      <c r="Q40" s="879"/>
      <c r="R40" s="879"/>
      <c r="S40" s="879"/>
      <c r="T40" s="879"/>
      <c r="U40" s="879"/>
      <c r="V40" s="879"/>
      <c r="W40" s="879"/>
      <c r="X40" s="879"/>
      <c r="Y40" s="879"/>
      <c r="Z40" s="879"/>
      <c r="AA40" s="879"/>
      <c r="AB40" s="879"/>
      <c r="AC40" s="879"/>
      <c r="AD40" s="879"/>
      <c r="AE40" s="879"/>
      <c r="AF40" s="879"/>
      <c r="AG40" s="896" t="s">
        <v>713</v>
      </c>
      <c r="AH40" s="896"/>
      <c r="AI40" s="896"/>
      <c r="AJ40" s="896"/>
      <c r="AK40" s="896"/>
      <c r="AL40" s="896"/>
      <c r="AM40" s="896"/>
      <c r="AN40" s="896"/>
      <c r="AO40" s="896"/>
      <c r="AP40" s="896"/>
      <c r="AQ40" s="896"/>
      <c r="AR40" s="896"/>
      <c r="AS40" s="896"/>
      <c r="AT40" s="896"/>
      <c r="AU40" s="896"/>
      <c r="AV40" s="896"/>
      <c r="AW40" s="896"/>
      <c r="AX40" s="896"/>
      <c r="AY40" s="896"/>
      <c r="AZ40" s="896"/>
      <c r="BA40" s="896"/>
      <c r="BB40" s="896"/>
      <c r="BC40" s="896"/>
      <c r="BD40" s="896"/>
      <c r="BE40" s="896"/>
    </row>
    <row r="41" spans="1:57" ht="21.75" customHeight="1">
      <c r="A41" s="896"/>
      <c r="B41" s="896"/>
      <c r="C41" s="896"/>
      <c r="D41" s="896"/>
      <c r="E41" s="896"/>
      <c r="F41" s="879" t="s">
        <v>281</v>
      </c>
      <c r="G41" s="879"/>
      <c r="H41" s="879"/>
      <c r="I41" s="879"/>
      <c r="J41" s="879"/>
      <c r="K41" s="879"/>
      <c r="L41" s="879"/>
      <c r="M41" s="879"/>
      <c r="N41" s="879"/>
      <c r="O41" s="879"/>
      <c r="P41" s="879"/>
      <c r="Q41" s="879"/>
      <c r="R41" s="879"/>
      <c r="S41" s="879"/>
      <c r="T41" s="879"/>
      <c r="U41" s="879"/>
      <c r="V41" s="879"/>
      <c r="W41" s="879"/>
      <c r="X41" s="879"/>
      <c r="Y41" s="879"/>
      <c r="Z41" s="879"/>
      <c r="AA41" s="879"/>
      <c r="AB41" s="879"/>
      <c r="AC41" s="879"/>
      <c r="AD41" s="879"/>
      <c r="AE41" s="879"/>
      <c r="AF41" s="879"/>
      <c r="AG41" s="896" t="s">
        <v>712</v>
      </c>
      <c r="AH41" s="896"/>
      <c r="AI41" s="896"/>
      <c r="AJ41" s="896"/>
      <c r="AK41" s="896"/>
      <c r="AL41" s="896"/>
      <c r="AM41" s="896"/>
      <c r="AN41" s="896"/>
      <c r="AO41" s="896"/>
      <c r="AP41" s="896"/>
      <c r="AQ41" s="896"/>
      <c r="AR41" s="896"/>
      <c r="AS41" s="896"/>
      <c r="AT41" s="896"/>
      <c r="AU41" s="896"/>
      <c r="AV41" s="896"/>
      <c r="AW41" s="896"/>
      <c r="AX41" s="896"/>
      <c r="AY41" s="896"/>
      <c r="AZ41" s="896"/>
      <c r="BA41" s="896"/>
      <c r="BB41" s="896"/>
      <c r="BC41" s="896"/>
      <c r="BD41" s="896"/>
      <c r="BE41" s="896"/>
    </row>
    <row r="42" spans="1:57" ht="21.75" customHeight="1">
      <c r="A42" s="913" t="s">
        <v>115</v>
      </c>
      <c r="B42" s="914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4"/>
      <c r="Q42" s="914"/>
      <c r="R42" s="914"/>
      <c r="S42" s="914"/>
      <c r="T42" s="914"/>
      <c r="U42" s="914"/>
      <c r="V42" s="914"/>
      <c r="W42" s="914"/>
      <c r="X42" s="914"/>
      <c r="Y42" s="914"/>
      <c r="Z42" s="914"/>
      <c r="AA42" s="914"/>
      <c r="AB42" s="914"/>
      <c r="AC42" s="914"/>
      <c r="AD42" s="914"/>
      <c r="AE42" s="914"/>
      <c r="AF42" s="915"/>
      <c r="AG42" s="896" t="s">
        <v>712</v>
      </c>
      <c r="AH42" s="896"/>
      <c r="AI42" s="896"/>
      <c r="AJ42" s="896"/>
      <c r="AK42" s="896"/>
      <c r="AL42" s="896"/>
      <c r="AM42" s="896"/>
      <c r="AN42" s="896"/>
      <c r="AO42" s="896"/>
      <c r="AP42" s="896"/>
      <c r="AQ42" s="896"/>
      <c r="AR42" s="896"/>
      <c r="AS42" s="896"/>
      <c r="AT42" s="896"/>
      <c r="AU42" s="896"/>
      <c r="AV42" s="896"/>
      <c r="AW42" s="896"/>
      <c r="AX42" s="896"/>
      <c r="AY42" s="896"/>
      <c r="AZ42" s="896"/>
      <c r="BA42" s="896"/>
      <c r="BB42" s="896"/>
      <c r="BC42" s="896"/>
      <c r="BD42" s="896"/>
      <c r="BE42" s="896"/>
    </row>
    <row r="43" spans="1:57" ht="21.75" customHeight="1">
      <c r="A43" s="865" t="s">
        <v>68</v>
      </c>
      <c r="B43" s="866"/>
      <c r="C43" s="866"/>
      <c r="D43" s="866"/>
      <c r="E43" s="866"/>
      <c r="F43" s="866"/>
      <c r="G43" s="866"/>
      <c r="H43" s="866"/>
      <c r="I43" s="866"/>
      <c r="J43" s="866"/>
      <c r="K43" s="866"/>
      <c r="L43" s="866"/>
      <c r="M43" s="866"/>
      <c r="N43" s="866"/>
      <c r="O43" s="866"/>
      <c r="P43" s="866"/>
      <c r="Q43" s="866"/>
      <c r="R43" s="866"/>
      <c r="S43" s="866"/>
      <c r="T43" s="866"/>
      <c r="U43" s="866"/>
      <c r="V43" s="866"/>
      <c r="W43" s="866"/>
      <c r="X43" s="866"/>
      <c r="Y43" s="866"/>
      <c r="Z43" s="866"/>
      <c r="AA43" s="866"/>
      <c r="AB43" s="866"/>
      <c r="AC43" s="866"/>
      <c r="AD43" s="866"/>
      <c r="AE43" s="866"/>
      <c r="AF43" s="866"/>
      <c r="AG43" s="866"/>
      <c r="AH43" s="866"/>
      <c r="AI43" s="866"/>
      <c r="AJ43" s="866"/>
      <c r="AK43" s="866"/>
      <c r="AL43" s="866"/>
      <c r="AM43" s="866"/>
      <c r="AN43" s="866"/>
      <c r="AO43" s="866"/>
      <c r="AP43" s="866"/>
      <c r="AQ43" s="866"/>
      <c r="AR43" s="866"/>
      <c r="AS43" s="866"/>
      <c r="AT43" s="866"/>
      <c r="AU43" s="866"/>
      <c r="AV43" s="866"/>
      <c r="AW43" s="866"/>
      <c r="AX43" s="866"/>
      <c r="AY43" s="866"/>
      <c r="AZ43" s="866"/>
      <c r="BA43" s="866"/>
      <c r="BB43" s="866"/>
      <c r="BC43" s="866"/>
      <c r="BD43" s="866"/>
      <c r="BE43" s="867"/>
    </row>
    <row r="44" spans="1:57" ht="21.75" customHeight="1">
      <c r="A44" s="896"/>
      <c r="B44" s="896"/>
      <c r="C44" s="896"/>
      <c r="D44" s="896"/>
      <c r="E44" s="896"/>
      <c r="F44" s="879" t="s">
        <v>269</v>
      </c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9"/>
      <c r="AB44" s="879"/>
      <c r="AC44" s="879"/>
      <c r="AD44" s="879"/>
      <c r="AE44" s="879"/>
      <c r="AF44" s="879"/>
      <c r="AG44" s="896" t="s">
        <v>712</v>
      </c>
      <c r="AH44" s="896"/>
      <c r="AI44" s="896"/>
      <c r="AJ44" s="896"/>
      <c r="AK44" s="896"/>
      <c r="AL44" s="896"/>
      <c r="AM44" s="896"/>
      <c r="AN44" s="896"/>
      <c r="AO44" s="896"/>
      <c r="AP44" s="896"/>
      <c r="AQ44" s="896"/>
      <c r="AR44" s="896"/>
      <c r="AS44" s="896"/>
      <c r="AT44" s="896"/>
      <c r="AU44" s="896"/>
      <c r="AV44" s="896"/>
      <c r="AW44" s="896"/>
      <c r="AX44" s="896"/>
      <c r="AY44" s="896"/>
      <c r="AZ44" s="896"/>
      <c r="BA44" s="896"/>
      <c r="BB44" s="896"/>
      <c r="BC44" s="896"/>
      <c r="BD44" s="896"/>
      <c r="BE44" s="896"/>
    </row>
    <row r="45" spans="1:57" ht="21.75" customHeight="1">
      <c r="A45" s="896"/>
      <c r="B45" s="896"/>
      <c r="C45" s="896"/>
      <c r="D45" s="896"/>
      <c r="E45" s="896"/>
      <c r="F45" s="879" t="s">
        <v>267</v>
      </c>
      <c r="G45" s="879"/>
      <c r="H45" s="879"/>
      <c r="I45" s="879"/>
      <c r="J45" s="879"/>
      <c r="K45" s="879"/>
      <c r="L45" s="879"/>
      <c r="M45" s="879"/>
      <c r="N45" s="879"/>
      <c r="O45" s="879"/>
      <c r="P45" s="879"/>
      <c r="Q45" s="879"/>
      <c r="R45" s="879"/>
      <c r="S45" s="879"/>
      <c r="T45" s="879"/>
      <c r="U45" s="879"/>
      <c r="V45" s="879"/>
      <c r="W45" s="879"/>
      <c r="X45" s="879"/>
      <c r="Y45" s="879"/>
      <c r="Z45" s="879"/>
      <c r="AA45" s="879"/>
      <c r="AB45" s="879"/>
      <c r="AC45" s="879"/>
      <c r="AD45" s="879"/>
      <c r="AE45" s="879"/>
      <c r="AF45" s="879"/>
      <c r="AG45" s="896" t="s">
        <v>713</v>
      </c>
      <c r="AH45" s="896"/>
      <c r="AI45" s="896"/>
      <c r="AJ45" s="896"/>
      <c r="AK45" s="896"/>
      <c r="AL45" s="896"/>
      <c r="AM45" s="896"/>
      <c r="AN45" s="896"/>
      <c r="AO45" s="896"/>
      <c r="AP45" s="896"/>
      <c r="AQ45" s="896"/>
      <c r="AR45" s="896"/>
      <c r="AS45" s="896"/>
      <c r="AT45" s="896"/>
      <c r="AU45" s="896"/>
      <c r="AV45" s="896"/>
      <c r="AW45" s="896"/>
      <c r="AX45" s="896"/>
      <c r="AY45" s="896"/>
      <c r="AZ45" s="896"/>
      <c r="BA45" s="896"/>
      <c r="BB45" s="896"/>
      <c r="BC45" s="896"/>
      <c r="BD45" s="896"/>
      <c r="BE45" s="896"/>
    </row>
    <row r="46" spans="1:57" ht="21.75" customHeight="1">
      <c r="A46" s="896"/>
      <c r="B46" s="896"/>
      <c r="C46" s="896"/>
      <c r="D46" s="896"/>
      <c r="E46" s="896"/>
      <c r="F46" s="879" t="s">
        <v>397</v>
      </c>
      <c r="G46" s="879"/>
      <c r="H46" s="879"/>
      <c r="I46" s="879"/>
      <c r="J46" s="879"/>
      <c r="K46" s="879"/>
      <c r="L46" s="879"/>
      <c r="M46" s="879"/>
      <c r="N46" s="879"/>
      <c r="O46" s="879"/>
      <c r="P46" s="879"/>
      <c r="Q46" s="879"/>
      <c r="R46" s="879"/>
      <c r="S46" s="879"/>
      <c r="T46" s="879"/>
      <c r="U46" s="879"/>
      <c r="V46" s="879"/>
      <c r="W46" s="879"/>
      <c r="X46" s="879"/>
      <c r="Y46" s="879"/>
      <c r="Z46" s="879"/>
      <c r="AA46" s="879"/>
      <c r="AB46" s="879"/>
      <c r="AC46" s="879"/>
      <c r="AD46" s="879"/>
      <c r="AE46" s="879"/>
      <c r="AF46" s="879"/>
      <c r="AG46" s="896" t="s">
        <v>712</v>
      </c>
      <c r="AH46" s="896"/>
      <c r="AI46" s="896"/>
      <c r="AJ46" s="896"/>
      <c r="AK46" s="896"/>
      <c r="AL46" s="896"/>
      <c r="AM46" s="896"/>
      <c r="AN46" s="896"/>
      <c r="AO46" s="896"/>
      <c r="AP46" s="896"/>
      <c r="AQ46" s="896"/>
      <c r="AR46" s="896"/>
      <c r="AS46" s="896"/>
      <c r="AT46" s="896"/>
      <c r="AU46" s="896"/>
      <c r="AV46" s="896"/>
      <c r="AW46" s="896"/>
      <c r="AX46" s="896"/>
      <c r="AY46" s="896"/>
      <c r="AZ46" s="896"/>
      <c r="BA46" s="896"/>
      <c r="BB46" s="896"/>
      <c r="BC46" s="896"/>
      <c r="BD46" s="896"/>
      <c r="BE46" s="896"/>
    </row>
    <row r="47" spans="1:57" ht="21.75" customHeight="1">
      <c r="A47" s="865" t="s">
        <v>6</v>
      </c>
      <c r="B47" s="866"/>
      <c r="C47" s="866"/>
      <c r="D47" s="866"/>
      <c r="E47" s="866"/>
      <c r="F47" s="866"/>
      <c r="G47" s="866"/>
      <c r="H47" s="866"/>
      <c r="I47" s="866"/>
      <c r="J47" s="866"/>
      <c r="K47" s="866"/>
      <c r="L47" s="866"/>
      <c r="M47" s="866"/>
      <c r="N47" s="866"/>
      <c r="O47" s="866"/>
      <c r="P47" s="866"/>
      <c r="Q47" s="866"/>
      <c r="R47" s="866"/>
      <c r="S47" s="866"/>
      <c r="T47" s="866"/>
      <c r="U47" s="866"/>
      <c r="V47" s="866"/>
      <c r="W47" s="866"/>
      <c r="X47" s="866"/>
      <c r="Y47" s="866"/>
      <c r="Z47" s="866"/>
      <c r="AA47" s="866"/>
      <c r="AB47" s="866"/>
      <c r="AC47" s="866"/>
      <c r="AD47" s="866"/>
      <c r="AE47" s="866"/>
      <c r="AF47" s="866"/>
      <c r="AG47" s="866"/>
      <c r="AH47" s="866"/>
      <c r="AI47" s="866"/>
      <c r="AJ47" s="866"/>
      <c r="AK47" s="866"/>
      <c r="AL47" s="866"/>
      <c r="AM47" s="866"/>
      <c r="AN47" s="866"/>
      <c r="AO47" s="866"/>
      <c r="AP47" s="866"/>
      <c r="AQ47" s="866"/>
      <c r="AR47" s="866"/>
      <c r="AS47" s="866"/>
      <c r="AT47" s="866"/>
      <c r="AU47" s="866"/>
      <c r="AV47" s="866"/>
      <c r="AW47" s="866"/>
      <c r="AX47" s="866"/>
      <c r="AY47" s="866"/>
      <c r="AZ47" s="866"/>
      <c r="BA47" s="866"/>
      <c r="BB47" s="866"/>
      <c r="BC47" s="866"/>
      <c r="BD47" s="866"/>
      <c r="BE47" s="867"/>
    </row>
    <row r="48" spans="1:57" ht="21.75" customHeight="1">
      <c r="A48" s="896"/>
      <c r="B48" s="896"/>
      <c r="C48" s="896"/>
      <c r="D48" s="896"/>
      <c r="E48" s="896"/>
      <c r="F48" s="879" t="s">
        <v>268</v>
      </c>
      <c r="G48" s="879"/>
      <c r="H48" s="879"/>
      <c r="I48" s="879"/>
      <c r="J48" s="879"/>
      <c r="K48" s="879"/>
      <c r="L48" s="879"/>
      <c r="M48" s="879"/>
      <c r="N48" s="879"/>
      <c r="O48" s="879"/>
      <c r="P48" s="879"/>
      <c r="Q48" s="879"/>
      <c r="R48" s="879"/>
      <c r="S48" s="879"/>
      <c r="T48" s="879"/>
      <c r="U48" s="879"/>
      <c r="V48" s="879"/>
      <c r="W48" s="879"/>
      <c r="X48" s="879"/>
      <c r="Y48" s="879"/>
      <c r="Z48" s="879"/>
      <c r="AA48" s="879"/>
      <c r="AB48" s="879"/>
      <c r="AC48" s="879"/>
      <c r="AD48" s="879"/>
      <c r="AE48" s="879"/>
      <c r="AF48" s="879"/>
      <c r="AG48" s="896" t="s">
        <v>712</v>
      </c>
      <c r="AH48" s="896"/>
      <c r="AI48" s="896"/>
      <c r="AJ48" s="896"/>
      <c r="AK48" s="896"/>
      <c r="AL48" s="896"/>
      <c r="AM48" s="896"/>
      <c r="AN48" s="896"/>
      <c r="AO48" s="896"/>
      <c r="AP48" s="896"/>
      <c r="AQ48" s="896"/>
      <c r="AR48" s="896"/>
      <c r="AS48" s="896"/>
      <c r="AT48" s="896"/>
      <c r="AU48" s="896"/>
      <c r="AV48" s="896"/>
      <c r="AW48" s="896"/>
      <c r="AX48" s="896"/>
      <c r="AY48" s="896"/>
      <c r="AZ48" s="896"/>
      <c r="BA48" s="896"/>
      <c r="BB48" s="896"/>
      <c r="BC48" s="896"/>
      <c r="BD48" s="896"/>
      <c r="BE48" s="896"/>
    </row>
    <row r="49" spans="1:57" ht="35.25" customHeight="1">
      <c r="A49" s="896"/>
      <c r="B49" s="896"/>
      <c r="C49" s="896"/>
      <c r="D49" s="896"/>
      <c r="E49" s="896"/>
      <c r="F49" s="879" t="s">
        <v>546</v>
      </c>
      <c r="G49" s="879"/>
      <c r="H49" s="879"/>
      <c r="I49" s="879"/>
      <c r="J49" s="879"/>
      <c r="K49" s="879"/>
      <c r="L49" s="879"/>
      <c r="M49" s="879"/>
      <c r="N49" s="879"/>
      <c r="O49" s="879"/>
      <c r="P49" s="879"/>
      <c r="Q49" s="879"/>
      <c r="R49" s="879"/>
      <c r="S49" s="879"/>
      <c r="T49" s="879"/>
      <c r="U49" s="879"/>
      <c r="V49" s="879"/>
      <c r="W49" s="879"/>
      <c r="X49" s="879"/>
      <c r="Y49" s="879"/>
      <c r="Z49" s="879"/>
      <c r="AA49" s="879"/>
      <c r="AB49" s="879"/>
      <c r="AC49" s="879"/>
      <c r="AD49" s="879"/>
      <c r="AE49" s="879"/>
      <c r="AF49" s="879"/>
      <c r="AG49" s="896" t="s">
        <v>712</v>
      </c>
      <c r="AH49" s="896"/>
      <c r="AI49" s="896"/>
      <c r="AJ49" s="896"/>
      <c r="AK49" s="896"/>
      <c r="AL49" s="896"/>
      <c r="AM49" s="896"/>
      <c r="AN49" s="896"/>
      <c r="AO49" s="896"/>
      <c r="AP49" s="896"/>
      <c r="AQ49" s="896"/>
      <c r="AR49" s="896"/>
      <c r="AS49" s="896"/>
      <c r="AT49" s="896"/>
      <c r="AU49" s="896"/>
      <c r="AV49" s="896"/>
      <c r="AW49" s="896"/>
      <c r="AX49" s="896"/>
      <c r="AY49" s="896"/>
      <c r="AZ49" s="896"/>
      <c r="BA49" s="896"/>
      <c r="BB49" s="896"/>
      <c r="BC49" s="896"/>
      <c r="BD49" s="896"/>
      <c r="BE49" s="896"/>
    </row>
    <row r="50" spans="1:57" ht="21.75" customHeight="1">
      <c r="A50" s="896"/>
      <c r="B50" s="896"/>
      <c r="C50" s="896"/>
      <c r="D50" s="896"/>
      <c r="E50" s="896"/>
      <c r="F50" s="879" t="s">
        <v>267</v>
      </c>
      <c r="G50" s="879"/>
      <c r="H50" s="879"/>
      <c r="I50" s="879"/>
      <c r="J50" s="879"/>
      <c r="K50" s="879"/>
      <c r="L50" s="879"/>
      <c r="M50" s="879"/>
      <c r="N50" s="879"/>
      <c r="O50" s="879"/>
      <c r="P50" s="879"/>
      <c r="Q50" s="879"/>
      <c r="R50" s="879"/>
      <c r="S50" s="879"/>
      <c r="T50" s="879"/>
      <c r="U50" s="879"/>
      <c r="V50" s="879"/>
      <c r="W50" s="879"/>
      <c r="X50" s="879"/>
      <c r="Y50" s="879"/>
      <c r="Z50" s="879"/>
      <c r="AA50" s="879"/>
      <c r="AB50" s="879"/>
      <c r="AC50" s="879"/>
      <c r="AD50" s="879"/>
      <c r="AE50" s="879"/>
      <c r="AF50" s="879"/>
      <c r="AG50" s="896" t="s">
        <v>713</v>
      </c>
      <c r="AH50" s="896"/>
      <c r="AI50" s="896"/>
      <c r="AJ50" s="896"/>
      <c r="AK50" s="896"/>
      <c r="AL50" s="896"/>
      <c r="AM50" s="896"/>
      <c r="AN50" s="896"/>
      <c r="AO50" s="896"/>
      <c r="AP50" s="896"/>
      <c r="AQ50" s="896"/>
      <c r="AR50" s="896"/>
      <c r="AS50" s="896"/>
      <c r="AT50" s="896"/>
      <c r="AU50" s="896"/>
      <c r="AV50" s="896"/>
      <c r="AW50" s="896"/>
      <c r="AX50" s="896"/>
      <c r="AY50" s="896"/>
      <c r="AZ50" s="896"/>
      <c r="BA50" s="896"/>
      <c r="BB50" s="896"/>
      <c r="BC50" s="896"/>
      <c r="BD50" s="896"/>
      <c r="BE50" s="896"/>
    </row>
    <row r="51" spans="1:57" ht="21.75" customHeight="1">
      <c r="A51" s="896"/>
      <c r="B51" s="896"/>
      <c r="C51" s="896"/>
      <c r="D51" s="896"/>
      <c r="E51" s="896"/>
      <c r="F51" s="879" t="s">
        <v>270</v>
      </c>
      <c r="G51" s="879"/>
      <c r="H51" s="879"/>
      <c r="I51" s="879"/>
      <c r="J51" s="879"/>
      <c r="K51" s="879"/>
      <c r="L51" s="879"/>
      <c r="M51" s="879"/>
      <c r="N51" s="879"/>
      <c r="O51" s="879"/>
      <c r="P51" s="879"/>
      <c r="Q51" s="879"/>
      <c r="R51" s="879"/>
      <c r="S51" s="879"/>
      <c r="T51" s="879"/>
      <c r="U51" s="879"/>
      <c r="V51" s="879"/>
      <c r="W51" s="879"/>
      <c r="X51" s="879"/>
      <c r="Y51" s="879"/>
      <c r="Z51" s="879"/>
      <c r="AA51" s="879"/>
      <c r="AB51" s="879"/>
      <c r="AC51" s="879"/>
      <c r="AD51" s="879"/>
      <c r="AE51" s="879"/>
      <c r="AF51" s="879"/>
      <c r="AG51" s="896" t="s">
        <v>713</v>
      </c>
      <c r="AH51" s="896"/>
      <c r="AI51" s="896"/>
      <c r="AJ51" s="896"/>
      <c r="AK51" s="896"/>
      <c r="AL51" s="896"/>
      <c r="AM51" s="896"/>
      <c r="AN51" s="896"/>
      <c r="AO51" s="896"/>
      <c r="AP51" s="896"/>
      <c r="AQ51" s="896"/>
      <c r="AR51" s="896"/>
      <c r="AS51" s="896"/>
      <c r="AT51" s="896"/>
      <c r="AU51" s="896"/>
      <c r="AV51" s="896"/>
      <c r="AW51" s="896"/>
      <c r="AX51" s="896"/>
      <c r="AY51" s="896"/>
      <c r="AZ51" s="896"/>
      <c r="BA51" s="896"/>
      <c r="BB51" s="896"/>
      <c r="BC51" s="896"/>
      <c r="BD51" s="896"/>
      <c r="BE51" s="896"/>
    </row>
    <row r="52" spans="1:57" ht="21.75" customHeight="1">
      <c r="A52" s="896"/>
      <c r="B52" s="896"/>
      <c r="C52" s="896"/>
      <c r="D52" s="896"/>
      <c r="E52" s="896"/>
      <c r="F52" s="879" t="s">
        <v>271</v>
      </c>
      <c r="G52" s="879"/>
      <c r="H52" s="879"/>
      <c r="I52" s="879"/>
      <c r="J52" s="879"/>
      <c r="K52" s="879"/>
      <c r="L52" s="879"/>
      <c r="M52" s="879"/>
      <c r="N52" s="879"/>
      <c r="O52" s="879"/>
      <c r="P52" s="879"/>
      <c r="Q52" s="879"/>
      <c r="R52" s="879"/>
      <c r="S52" s="879"/>
      <c r="T52" s="879"/>
      <c r="U52" s="879"/>
      <c r="V52" s="879"/>
      <c r="W52" s="879"/>
      <c r="X52" s="879"/>
      <c r="Y52" s="879"/>
      <c r="Z52" s="879"/>
      <c r="AA52" s="879"/>
      <c r="AB52" s="879"/>
      <c r="AC52" s="879"/>
      <c r="AD52" s="879"/>
      <c r="AE52" s="879"/>
      <c r="AF52" s="879"/>
      <c r="AG52" s="896" t="s">
        <v>712</v>
      </c>
      <c r="AH52" s="896"/>
      <c r="AI52" s="896"/>
      <c r="AJ52" s="896"/>
      <c r="AK52" s="896"/>
      <c r="AL52" s="896"/>
      <c r="AM52" s="896"/>
      <c r="AN52" s="896"/>
      <c r="AO52" s="896"/>
      <c r="AP52" s="896"/>
      <c r="AQ52" s="896"/>
      <c r="AR52" s="896"/>
      <c r="AS52" s="896"/>
      <c r="AT52" s="896"/>
      <c r="AU52" s="896"/>
      <c r="AV52" s="896"/>
      <c r="AW52" s="896"/>
      <c r="AX52" s="896"/>
      <c r="AY52" s="896"/>
      <c r="AZ52" s="896"/>
      <c r="BA52" s="896"/>
      <c r="BB52" s="896"/>
      <c r="BC52" s="896"/>
      <c r="BD52" s="896"/>
      <c r="BE52" s="896"/>
    </row>
    <row r="53" spans="1:57" ht="21.75" customHeight="1">
      <c r="A53" s="909" t="s">
        <v>741</v>
      </c>
      <c r="B53" s="910"/>
      <c r="C53" s="910"/>
      <c r="D53" s="910"/>
      <c r="E53" s="910"/>
      <c r="F53" s="910"/>
      <c r="G53" s="910"/>
      <c r="H53" s="910"/>
      <c r="I53" s="910"/>
      <c r="J53" s="910"/>
      <c r="K53" s="910"/>
      <c r="L53" s="910"/>
      <c r="M53" s="910"/>
      <c r="N53" s="910"/>
      <c r="O53" s="910"/>
      <c r="P53" s="910"/>
      <c r="Q53" s="910"/>
      <c r="R53" s="910"/>
      <c r="S53" s="910"/>
      <c r="T53" s="910"/>
      <c r="U53" s="910"/>
      <c r="V53" s="910"/>
      <c r="W53" s="910"/>
      <c r="X53" s="910"/>
      <c r="Y53" s="910"/>
      <c r="Z53" s="910"/>
      <c r="AA53" s="910"/>
      <c r="AB53" s="910"/>
      <c r="AC53" s="910"/>
      <c r="AD53" s="910"/>
      <c r="AE53" s="910"/>
      <c r="AF53" s="910"/>
      <c r="AG53" s="910"/>
      <c r="AH53" s="910"/>
      <c r="AI53" s="910"/>
      <c r="AJ53" s="910"/>
      <c r="AK53" s="910"/>
      <c r="AL53" s="910"/>
      <c r="AM53" s="910"/>
      <c r="AN53" s="910"/>
      <c r="AO53" s="910"/>
      <c r="AP53" s="910"/>
      <c r="AQ53" s="910"/>
      <c r="AR53" s="910"/>
      <c r="AS53" s="910"/>
      <c r="AT53" s="910"/>
      <c r="AU53" s="910"/>
      <c r="AV53" s="910"/>
      <c r="AW53" s="910"/>
      <c r="AX53" s="910"/>
      <c r="AY53" s="910"/>
      <c r="AZ53" s="910"/>
      <c r="BA53" s="910"/>
      <c r="BB53" s="910"/>
      <c r="BC53" s="910"/>
      <c r="BD53" s="910"/>
      <c r="BE53" s="911"/>
    </row>
    <row r="54" spans="1:57" ht="21.75" customHeight="1">
      <c r="A54" s="896"/>
      <c r="B54" s="896"/>
      <c r="C54" s="896"/>
      <c r="D54" s="896"/>
      <c r="E54" s="896"/>
      <c r="F54" s="879" t="s">
        <v>283</v>
      </c>
      <c r="G54" s="879"/>
      <c r="H54" s="879"/>
      <c r="I54" s="879"/>
      <c r="J54" s="879"/>
      <c r="K54" s="879"/>
      <c r="L54" s="879"/>
      <c r="M54" s="879"/>
      <c r="N54" s="879"/>
      <c r="O54" s="879"/>
      <c r="P54" s="879"/>
      <c r="Q54" s="879"/>
      <c r="R54" s="879"/>
      <c r="S54" s="879"/>
      <c r="T54" s="879"/>
      <c r="U54" s="879"/>
      <c r="V54" s="879"/>
      <c r="W54" s="879"/>
      <c r="X54" s="879"/>
      <c r="Y54" s="879"/>
      <c r="Z54" s="879"/>
      <c r="AA54" s="879"/>
      <c r="AB54" s="879"/>
      <c r="AC54" s="879"/>
      <c r="AD54" s="879"/>
      <c r="AE54" s="879"/>
      <c r="AF54" s="879"/>
      <c r="AG54" s="896" t="s">
        <v>712</v>
      </c>
      <c r="AH54" s="896"/>
      <c r="AI54" s="896"/>
      <c r="AJ54" s="896"/>
      <c r="AK54" s="896"/>
      <c r="AL54" s="896"/>
      <c r="AM54" s="896"/>
      <c r="AN54" s="896"/>
      <c r="AO54" s="896"/>
      <c r="AP54" s="896"/>
      <c r="AQ54" s="896"/>
      <c r="AR54" s="896"/>
      <c r="AS54" s="896"/>
      <c r="AT54" s="896"/>
      <c r="AU54" s="896"/>
      <c r="AV54" s="896"/>
      <c r="AW54" s="896"/>
      <c r="AX54" s="896"/>
      <c r="AY54" s="896"/>
      <c r="AZ54" s="896"/>
      <c r="BA54" s="896"/>
      <c r="BB54" s="896"/>
      <c r="BC54" s="896"/>
      <c r="BD54" s="896"/>
      <c r="BE54" s="896"/>
    </row>
    <row r="55" spans="1:57" ht="21.75" customHeight="1">
      <c r="A55" s="896"/>
      <c r="B55" s="896"/>
      <c r="C55" s="896"/>
      <c r="D55" s="896"/>
      <c r="E55" s="896"/>
      <c r="F55" s="879" t="s">
        <v>280</v>
      </c>
      <c r="G55" s="879"/>
      <c r="H55" s="879"/>
      <c r="I55" s="879"/>
      <c r="J55" s="879"/>
      <c r="K55" s="879"/>
      <c r="L55" s="879"/>
      <c r="M55" s="879"/>
      <c r="N55" s="879"/>
      <c r="O55" s="879"/>
      <c r="P55" s="879"/>
      <c r="Q55" s="879"/>
      <c r="R55" s="879"/>
      <c r="S55" s="879"/>
      <c r="T55" s="879"/>
      <c r="U55" s="879"/>
      <c r="V55" s="879"/>
      <c r="W55" s="879"/>
      <c r="X55" s="879"/>
      <c r="Y55" s="879"/>
      <c r="Z55" s="879"/>
      <c r="AA55" s="879"/>
      <c r="AB55" s="879"/>
      <c r="AC55" s="879"/>
      <c r="AD55" s="879"/>
      <c r="AE55" s="879"/>
      <c r="AF55" s="879"/>
      <c r="AG55" s="896" t="s">
        <v>712</v>
      </c>
      <c r="AH55" s="896"/>
      <c r="AI55" s="896"/>
      <c r="AJ55" s="896"/>
      <c r="AK55" s="896"/>
      <c r="AL55" s="896"/>
      <c r="AM55" s="896"/>
      <c r="AN55" s="896"/>
      <c r="AO55" s="896"/>
      <c r="AP55" s="896"/>
      <c r="AQ55" s="896"/>
      <c r="AR55" s="896"/>
      <c r="AS55" s="896"/>
      <c r="AT55" s="896"/>
      <c r="AU55" s="896"/>
      <c r="AV55" s="896"/>
      <c r="AW55" s="896"/>
      <c r="AX55" s="896"/>
      <c r="AY55" s="896"/>
      <c r="AZ55" s="896"/>
      <c r="BA55" s="896"/>
      <c r="BB55" s="896"/>
      <c r="BC55" s="896"/>
      <c r="BD55" s="896"/>
      <c r="BE55" s="896"/>
    </row>
    <row r="56" spans="1:57" ht="21.75" customHeight="1">
      <c r="A56" s="896"/>
      <c r="B56" s="896"/>
      <c r="C56" s="896"/>
      <c r="D56" s="896"/>
      <c r="E56" s="896"/>
      <c r="F56" s="879" t="s">
        <v>31</v>
      </c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96" t="s">
        <v>713</v>
      </c>
      <c r="AH56" s="896"/>
      <c r="AI56" s="896"/>
      <c r="AJ56" s="896"/>
      <c r="AK56" s="896"/>
      <c r="AL56" s="896"/>
      <c r="AM56" s="896"/>
      <c r="AN56" s="896"/>
      <c r="AO56" s="896"/>
      <c r="AP56" s="896"/>
      <c r="AQ56" s="896"/>
      <c r="AR56" s="896"/>
      <c r="AS56" s="896"/>
      <c r="AT56" s="896"/>
      <c r="AU56" s="896"/>
      <c r="AV56" s="896"/>
      <c r="AW56" s="896"/>
      <c r="AX56" s="896"/>
      <c r="AY56" s="896"/>
      <c r="AZ56" s="896"/>
      <c r="BA56" s="896"/>
      <c r="BB56" s="896"/>
      <c r="BC56" s="896"/>
      <c r="BD56" s="896"/>
      <c r="BE56" s="896"/>
    </row>
    <row r="57" spans="1:57" ht="21.75" customHeight="1">
      <c r="A57" s="896"/>
      <c r="B57" s="896"/>
      <c r="C57" s="896"/>
      <c r="D57" s="896"/>
      <c r="E57" s="896"/>
      <c r="F57" s="879" t="s">
        <v>281</v>
      </c>
      <c r="G57" s="912"/>
      <c r="H57" s="912"/>
      <c r="I57" s="912"/>
      <c r="J57" s="912"/>
      <c r="K57" s="912"/>
      <c r="L57" s="912"/>
      <c r="M57" s="912"/>
      <c r="N57" s="912"/>
      <c r="O57" s="912"/>
      <c r="P57" s="912"/>
      <c r="Q57" s="912"/>
      <c r="R57" s="912"/>
      <c r="S57" s="912"/>
      <c r="T57" s="912"/>
      <c r="U57" s="912"/>
      <c r="V57" s="912"/>
      <c r="W57" s="912"/>
      <c r="X57" s="912"/>
      <c r="Y57" s="912"/>
      <c r="Z57" s="912"/>
      <c r="AA57" s="912"/>
      <c r="AB57" s="912"/>
      <c r="AC57" s="912"/>
      <c r="AD57" s="912"/>
      <c r="AE57" s="912"/>
      <c r="AF57" s="912"/>
      <c r="AG57" s="896" t="s">
        <v>712</v>
      </c>
      <c r="AH57" s="896"/>
      <c r="AI57" s="896"/>
      <c r="AJ57" s="896"/>
      <c r="AK57" s="896"/>
      <c r="AL57" s="896"/>
      <c r="AM57" s="896"/>
      <c r="AN57" s="896"/>
      <c r="AO57" s="896"/>
      <c r="AP57" s="896"/>
      <c r="AQ57" s="896"/>
      <c r="AR57" s="896"/>
      <c r="AS57" s="896"/>
      <c r="AT57" s="896"/>
      <c r="AU57" s="896"/>
      <c r="AV57" s="896"/>
      <c r="AW57" s="896"/>
      <c r="AX57" s="896"/>
      <c r="AY57" s="896"/>
      <c r="AZ57" s="896"/>
      <c r="BA57" s="896"/>
      <c r="BB57" s="896"/>
      <c r="BC57" s="896"/>
      <c r="BD57" s="896"/>
      <c r="BE57" s="896"/>
    </row>
    <row r="58" spans="1:57" ht="21.75" customHeight="1">
      <c r="A58" s="909" t="s">
        <v>742</v>
      </c>
      <c r="B58" s="910"/>
      <c r="C58" s="910"/>
      <c r="D58" s="910"/>
      <c r="E58" s="910"/>
      <c r="F58" s="910"/>
      <c r="G58" s="910"/>
      <c r="H58" s="910"/>
      <c r="I58" s="910"/>
      <c r="J58" s="910"/>
      <c r="K58" s="910"/>
      <c r="L58" s="910"/>
      <c r="M58" s="910"/>
      <c r="N58" s="910"/>
      <c r="O58" s="910"/>
      <c r="P58" s="910"/>
      <c r="Q58" s="910"/>
      <c r="R58" s="910"/>
      <c r="S58" s="910"/>
      <c r="T58" s="910"/>
      <c r="U58" s="910"/>
      <c r="V58" s="910"/>
      <c r="W58" s="910"/>
      <c r="X58" s="910"/>
      <c r="Y58" s="910"/>
      <c r="Z58" s="910"/>
      <c r="AA58" s="910"/>
      <c r="AB58" s="910"/>
      <c r="AC58" s="910"/>
      <c r="AD58" s="910"/>
      <c r="AE58" s="910"/>
      <c r="AF58" s="910"/>
      <c r="AG58" s="910"/>
      <c r="AH58" s="910"/>
      <c r="AI58" s="910"/>
      <c r="AJ58" s="910"/>
      <c r="AK58" s="910"/>
      <c r="AL58" s="910"/>
      <c r="AM58" s="910"/>
      <c r="AN58" s="910"/>
      <c r="AO58" s="910"/>
      <c r="AP58" s="910"/>
      <c r="AQ58" s="910"/>
      <c r="AR58" s="910"/>
      <c r="AS58" s="910"/>
      <c r="AT58" s="910"/>
      <c r="AU58" s="910"/>
      <c r="AV58" s="910"/>
      <c r="AW58" s="910"/>
      <c r="AX58" s="910"/>
      <c r="AY58" s="910"/>
      <c r="AZ58" s="910"/>
      <c r="BA58" s="910"/>
      <c r="BB58" s="910"/>
      <c r="BC58" s="910"/>
      <c r="BD58" s="910"/>
      <c r="BE58" s="911"/>
    </row>
    <row r="59" spans="1:57" ht="21.75" customHeight="1">
      <c r="A59" s="896"/>
      <c r="B59" s="896"/>
      <c r="C59" s="896"/>
      <c r="D59" s="896"/>
      <c r="E59" s="896"/>
      <c r="F59" s="879" t="s">
        <v>283</v>
      </c>
      <c r="G59" s="879"/>
      <c r="H59" s="879"/>
      <c r="I59" s="879"/>
      <c r="J59" s="879"/>
      <c r="K59" s="879"/>
      <c r="L59" s="879"/>
      <c r="M59" s="879"/>
      <c r="N59" s="879"/>
      <c r="O59" s="879"/>
      <c r="P59" s="879"/>
      <c r="Q59" s="879"/>
      <c r="R59" s="879"/>
      <c r="S59" s="879"/>
      <c r="T59" s="879"/>
      <c r="U59" s="879"/>
      <c r="V59" s="879"/>
      <c r="W59" s="879"/>
      <c r="X59" s="879"/>
      <c r="Y59" s="879"/>
      <c r="Z59" s="879"/>
      <c r="AA59" s="879"/>
      <c r="AB59" s="879"/>
      <c r="AC59" s="879"/>
      <c r="AD59" s="879"/>
      <c r="AE59" s="879"/>
      <c r="AF59" s="879"/>
      <c r="AG59" s="896" t="s">
        <v>712</v>
      </c>
      <c r="AH59" s="896"/>
      <c r="AI59" s="896"/>
      <c r="AJ59" s="896"/>
      <c r="AK59" s="896"/>
      <c r="AL59" s="896"/>
      <c r="AM59" s="896"/>
      <c r="AN59" s="896"/>
      <c r="AO59" s="896"/>
      <c r="AP59" s="896"/>
      <c r="AQ59" s="896"/>
      <c r="AR59" s="896"/>
      <c r="AS59" s="896"/>
      <c r="AT59" s="896"/>
      <c r="AU59" s="896"/>
      <c r="AV59" s="896"/>
      <c r="AW59" s="896"/>
      <c r="AX59" s="896"/>
      <c r="AY59" s="896"/>
      <c r="AZ59" s="896"/>
      <c r="BA59" s="896"/>
      <c r="BB59" s="896"/>
      <c r="BC59" s="896"/>
      <c r="BD59" s="896"/>
      <c r="BE59" s="896"/>
    </row>
    <row r="60" spans="1:57" ht="21.75" customHeight="1">
      <c r="A60" s="896"/>
      <c r="B60" s="896"/>
      <c r="C60" s="896"/>
      <c r="D60" s="896"/>
      <c r="E60" s="896"/>
      <c r="F60" s="879" t="s">
        <v>280</v>
      </c>
      <c r="G60" s="879"/>
      <c r="H60" s="879"/>
      <c r="I60" s="879"/>
      <c r="J60" s="879"/>
      <c r="K60" s="879"/>
      <c r="L60" s="879"/>
      <c r="M60" s="879"/>
      <c r="N60" s="879"/>
      <c r="O60" s="879"/>
      <c r="P60" s="879"/>
      <c r="Q60" s="879"/>
      <c r="R60" s="879"/>
      <c r="S60" s="879"/>
      <c r="T60" s="879"/>
      <c r="U60" s="879"/>
      <c r="V60" s="879"/>
      <c r="W60" s="879"/>
      <c r="X60" s="879"/>
      <c r="Y60" s="879"/>
      <c r="Z60" s="879"/>
      <c r="AA60" s="879"/>
      <c r="AB60" s="879"/>
      <c r="AC60" s="879"/>
      <c r="AD60" s="879"/>
      <c r="AE60" s="879"/>
      <c r="AF60" s="879"/>
      <c r="AG60" s="896" t="s">
        <v>712</v>
      </c>
      <c r="AH60" s="896"/>
      <c r="AI60" s="896"/>
      <c r="AJ60" s="896"/>
      <c r="AK60" s="896"/>
      <c r="AL60" s="896"/>
      <c r="AM60" s="896"/>
      <c r="AN60" s="896"/>
      <c r="AO60" s="896"/>
      <c r="AP60" s="896"/>
      <c r="AQ60" s="896"/>
      <c r="AR60" s="896"/>
      <c r="AS60" s="896"/>
      <c r="AT60" s="896"/>
      <c r="AU60" s="896"/>
      <c r="AV60" s="896"/>
      <c r="AW60" s="896"/>
      <c r="AX60" s="896"/>
      <c r="AY60" s="896"/>
      <c r="AZ60" s="896"/>
      <c r="BA60" s="896"/>
      <c r="BB60" s="896"/>
      <c r="BC60" s="896"/>
      <c r="BD60" s="896"/>
      <c r="BE60" s="896"/>
    </row>
    <row r="61" spans="1:57" ht="35.25" customHeight="1">
      <c r="A61" s="896"/>
      <c r="B61" s="896"/>
      <c r="C61" s="896"/>
      <c r="D61" s="896"/>
      <c r="E61" s="896"/>
      <c r="F61" s="879" t="s">
        <v>31</v>
      </c>
      <c r="G61" s="879"/>
      <c r="H61" s="879"/>
      <c r="I61" s="879"/>
      <c r="J61" s="879"/>
      <c r="K61" s="879"/>
      <c r="L61" s="879"/>
      <c r="M61" s="879"/>
      <c r="N61" s="879"/>
      <c r="O61" s="879"/>
      <c r="P61" s="879"/>
      <c r="Q61" s="879"/>
      <c r="R61" s="879"/>
      <c r="S61" s="879"/>
      <c r="T61" s="879"/>
      <c r="U61" s="879"/>
      <c r="V61" s="879"/>
      <c r="W61" s="879"/>
      <c r="X61" s="879"/>
      <c r="Y61" s="879"/>
      <c r="Z61" s="879"/>
      <c r="AA61" s="879"/>
      <c r="AB61" s="879"/>
      <c r="AC61" s="879"/>
      <c r="AD61" s="879"/>
      <c r="AE61" s="879"/>
      <c r="AF61" s="879"/>
      <c r="AG61" s="896" t="s">
        <v>713</v>
      </c>
      <c r="AH61" s="896"/>
      <c r="AI61" s="896"/>
      <c r="AJ61" s="896"/>
      <c r="AK61" s="896"/>
      <c r="AL61" s="896"/>
      <c r="AM61" s="896"/>
      <c r="AN61" s="896"/>
      <c r="AO61" s="896"/>
      <c r="AP61" s="896"/>
      <c r="AQ61" s="896"/>
      <c r="AR61" s="896"/>
      <c r="AS61" s="896"/>
      <c r="AT61" s="896"/>
      <c r="AU61" s="896"/>
      <c r="AV61" s="896"/>
      <c r="AW61" s="896"/>
      <c r="AX61" s="896"/>
      <c r="AY61" s="896"/>
      <c r="AZ61" s="896"/>
      <c r="BA61" s="896"/>
      <c r="BB61" s="896"/>
      <c r="BC61" s="896"/>
      <c r="BD61" s="896"/>
      <c r="BE61" s="896"/>
    </row>
    <row r="62" spans="1:57" ht="21.75" customHeight="1">
      <c r="A62" s="896"/>
      <c r="B62" s="896"/>
      <c r="C62" s="896"/>
      <c r="D62" s="896"/>
      <c r="E62" s="896"/>
      <c r="F62" s="879" t="s">
        <v>281</v>
      </c>
      <c r="G62" s="912"/>
      <c r="H62" s="912"/>
      <c r="I62" s="912"/>
      <c r="J62" s="912"/>
      <c r="K62" s="912"/>
      <c r="L62" s="912"/>
      <c r="M62" s="912"/>
      <c r="N62" s="912"/>
      <c r="O62" s="912"/>
      <c r="P62" s="912"/>
      <c r="Q62" s="912"/>
      <c r="R62" s="912"/>
      <c r="S62" s="912"/>
      <c r="T62" s="912"/>
      <c r="U62" s="912"/>
      <c r="V62" s="912"/>
      <c r="W62" s="912"/>
      <c r="X62" s="912"/>
      <c r="Y62" s="912"/>
      <c r="Z62" s="912"/>
      <c r="AA62" s="912"/>
      <c r="AB62" s="912"/>
      <c r="AC62" s="912"/>
      <c r="AD62" s="912"/>
      <c r="AE62" s="912"/>
      <c r="AF62" s="912"/>
      <c r="AG62" s="896" t="s">
        <v>712</v>
      </c>
      <c r="AH62" s="896"/>
      <c r="AI62" s="896"/>
      <c r="AJ62" s="896"/>
      <c r="AK62" s="896"/>
      <c r="AL62" s="896"/>
      <c r="AM62" s="896"/>
      <c r="AN62" s="896"/>
      <c r="AO62" s="896"/>
      <c r="AP62" s="896"/>
      <c r="AQ62" s="896"/>
      <c r="AR62" s="896"/>
      <c r="AS62" s="896"/>
      <c r="AT62" s="896"/>
      <c r="AU62" s="896"/>
      <c r="AV62" s="896"/>
      <c r="AW62" s="896"/>
      <c r="AX62" s="896"/>
      <c r="AY62" s="896"/>
      <c r="AZ62" s="896"/>
      <c r="BA62" s="896"/>
      <c r="BB62" s="896"/>
      <c r="BC62" s="896"/>
      <c r="BD62" s="896"/>
      <c r="BE62" s="896"/>
    </row>
    <row r="63" spans="1:57" ht="21.75" customHeight="1">
      <c r="A63" s="909" t="s">
        <v>743</v>
      </c>
      <c r="B63" s="910"/>
      <c r="C63" s="910"/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0"/>
      <c r="O63" s="910"/>
      <c r="P63" s="910"/>
      <c r="Q63" s="910"/>
      <c r="R63" s="910"/>
      <c r="S63" s="910"/>
      <c r="T63" s="910"/>
      <c r="U63" s="910"/>
      <c r="V63" s="910"/>
      <c r="W63" s="910"/>
      <c r="X63" s="910"/>
      <c r="Y63" s="910"/>
      <c r="Z63" s="910"/>
      <c r="AA63" s="910"/>
      <c r="AB63" s="910"/>
      <c r="AC63" s="910"/>
      <c r="AD63" s="910"/>
      <c r="AE63" s="910"/>
      <c r="AF63" s="910"/>
      <c r="AG63" s="910"/>
      <c r="AH63" s="910"/>
      <c r="AI63" s="910"/>
      <c r="AJ63" s="910"/>
      <c r="AK63" s="910"/>
      <c r="AL63" s="910"/>
      <c r="AM63" s="910"/>
      <c r="AN63" s="910"/>
      <c r="AO63" s="910"/>
      <c r="AP63" s="910"/>
      <c r="AQ63" s="910"/>
      <c r="AR63" s="910"/>
      <c r="AS63" s="910"/>
      <c r="AT63" s="910"/>
      <c r="AU63" s="910"/>
      <c r="AV63" s="910"/>
      <c r="AW63" s="910"/>
      <c r="AX63" s="910"/>
      <c r="AY63" s="910"/>
      <c r="AZ63" s="910"/>
      <c r="BA63" s="910"/>
      <c r="BB63" s="910"/>
      <c r="BC63" s="910"/>
      <c r="BD63" s="910"/>
      <c r="BE63" s="911"/>
    </row>
    <row r="64" spans="1:57" ht="26.25" customHeight="1">
      <c r="A64" s="896"/>
      <c r="B64" s="896"/>
      <c r="C64" s="896"/>
      <c r="D64" s="896"/>
      <c r="E64" s="896"/>
      <c r="F64" s="879" t="s">
        <v>283</v>
      </c>
      <c r="G64" s="879"/>
      <c r="H64" s="879"/>
      <c r="I64" s="879"/>
      <c r="J64" s="879"/>
      <c r="K64" s="879"/>
      <c r="L64" s="879"/>
      <c r="M64" s="879"/>
      <c r="N64" s="879"/>
      <c r="O64" s="879"/>
      <c r="P64" s="879"/>
      <c r="Q64" s="879"/>
      <c r="R64" s="879"/>
      <c r="S64" s="879"/>
      <c r="T64" s="879"/>
      <c r="U64" s="879"/>
      <c r="V64" s="879"/>
      <c r="W64" s="879"/>
      <c r="X64" s="879"/>
      <c r="Y64" s="879"/>
      <c r="Z64" s="879"/>
      <c r="AA64" s="879"/>
      <c r="AB64" s="879"/>
      <c r="AC64" s="879"/>
      <c r="AD64" s="879"/>
      <c r="AE64" s="879"/>
      <c r="AF64" s="879"/>
      <c r="AG64" s="896" t="s">
        <v>712</v>
      </c>
      <c r="AH64" s="896"/>
      <c r="AI64" s="896"/>
      <c r="AJ64" s="896"/>
      <c r="AK64" s="896"/>
      <c r="AL64" s="896"/>
      <c r="AM64" s="896"/>
      <c r="AN64" s="896"/>
      <c r="AO64" s="896"/>
      <c r="AP64" s="896"/>
      <c r="AQ64" s="896"/>
      <c r="AR64" s="896"/>
      <c r="AS64" s="896"/>
      <c r="AT64" s="896"/>
      <c r="AU64" s="896"/>
      <c r="AV64" s="896"/>
      <c r="AW64" s="896"/>
      <c r="AX64" s="896"/>
      <c r="AY64" s="896"/>
      <c r="AZ64" s="896"/>
      <c r="BA64" s="896"/>
      <c r="BB64" s="896"/>
      <c r="BC64" s="896"/>
      <c r="BD64" s="896"/>
      <c r="BE64" s="896"/>
    </row>
    <row r="65" spans="1:57" ht="20.25" customHeight="1">
      <c r="A65" s="896"/>
      <c r="B65" s="896"/>
      <c r="C65" s="896"/>
      <c r="D65" s="896"/>
      <c r="E65" s="896"/>
      <c r="F65" s="879" t="s">
        <v>280</v>
      </c>
      <c r="G65" s="879"/>
      <c r="H65" s="879"/>
      <c r="I65" s="879"/>
      <c r="J65" s="879"/>
      <c r="K65" s="879"/>
      <c r="L65" s="879"/>
      <c r="M65" s="879"/>
      <c r="N65" s="879"/>
      <c r="O65" s="879"/>
      <c r="P65" s="879"/>
      <c r="Q65" s="879"/>
      <c r="R65" s="879"/>
      <c r="S65" s="879"/>
      <c r="T65" s="879"/>
      <c r="U65" s="879"/>
      <c r="V65" s="879"/>
      <c r="W65" s="879"/>
      <c r="X65" s="879"/>
      <c r="Y65" s="879"/>
      <c r="Z65" s="879"/>
      <c r="AA65" s="879"/>
      <c r="AB65" s="879"/>
      <c r="AC65" s="879"/>
      <c r="AD65" s="879"/>
      <c r="AE65" s="879"/>
      <c r="AF65" s="879"/>
      <c r="AG65" s="896" t="s">
        <v>712</v>
      </c>
      <c r="AH65" s="896"/>
      <c r="AI65" s="896"/>
      <c r="AJ65" s="896"/>
      <c r="AK65" s="896"/>
      <c r="AL65" s="896"/>
      <c r="AM65" s="896"/>
      <c r="AN65" s="896"/>
      <c r="AO65" s="896"/>
      <c r="AP65" s="896"/>
      <c r="AQ65" s="896"/>
      <c r="AR65" s="896"/>
      <c r="AS65" s="896"/>
      <c r="AT65" s="896"/>
      <c r="AU65" s="896"/>
      <c r="AV65" s="896"/>
      <c r="AW65" s="896"/>
      <c r="AX65" s="896"/>
      <c r="AY65" s="896"/>
      <c r="AZ65" s="896"/>
      <c r="BA65" s="896"/>
      <c r="BB65" s="896"/>
      <c r="BC65" s="896"/>
      <c r="BD65" s="896"/>
      <c r="BE65" s="896"/>
    </row>
    <row r="66" spans="1:57" ht="20.25" customHeight="1">
      <c r="A66" s="896"/>
      <c r="B66" s="896"/>
      <c r="C66" s="896"/>
      <c r="D66" s="896"/>
      <c r="E66" s="896"/>
      <c r="F66" s="879" t="s">
        <v>31</v>
      </c>
      <c r="G66" s="879"/>
      <c r="H66" s="879"/>
      <c r="I66" s="879"/>
      <c r="J66" s="879"/>
      <c r="K66" s="879"/>
      <c r="L66" s="879"/>
      <c r="M66" s="879"/>
      <c r="N66" s="879"/>
      <c r="O66" s="879"/>
      <c r="P66" s="879"/>
      <c r="Q66" s="879"/>
      <c r="R66" s="879"/>
      <c r="S66" s="879"/>
      <c r="T66" s="879"/>
      <c r="U66" s="879"/>
      <c r="V66" s="879"/>
      <c r="W66" s="879"/>
      <c r="X66" s="879"/>
      <c r="Y66" s="879"/>
      <c r="Z66" s="879"/>
      <c r="AA66" s="879"/>
      <c r="AB66" s="879"/>
      <c r="AC66" s="879"/>
      <c r="AD66" s="879"/>
      <c r="AE66" s="879"/>
      <c r="AF66" s="879"/>
      <c r="AG66" s="896" t="s">
        <v>713</v>
      </c>
      <c r="AH66" s="896"/>
      <c r="AI66" s="896"/>
      <c r="AJ66" s="896"/>
      <c r="AK66" s="896"/>
      <c r="AL66" s="896"/>
      <c r="AM66" s="896"/>
      <c r="AN66" s="896"/>
      <c r="AO66" s="896"/>
      <c r="AP66" s="896"/>
      <c r="AQ66" s="896"/>
      <c r="AR66" s="896"/>
      <c r="AS66" s="896"/>
      <c r="AT66" s="896"/>
      <c r="AU66" s="896"/>
      <c r="AV66" s="896"/>
      <c r="AW66" s="896"/>
      <c r="AX66" s="896"/>
      <c r="AY66" s="896"/>
      <c r="AZ66" s="896"/>
      <c r="BA66" s="896"/>
      <c r="BB66" s="896"/>
      <c r="BC66" s="896"/>
      <c r="BD66" s="896"/>
      <c r="BE66" s="896"/>
    </row>
    <row r="67" spans="1:57" ht="20.25" customHeight="1">
      <c r="A67" s="896"/>
      <c r="B67" s="896"/>
      <c r="C67" s="896"/>
      <c r="D67" s="896"/>
      <c r="E67" s="896"/>
      <c r="F67" s="879" t="s">
        <v>281</v>
      </c>
      <c r="G67" s="912"/>
      <c r="H67" s="912"/>
      <c r="I67" s="912"/>
      <c r="J67" s="912"/>
      <c r="K67" s="912"/>
      <c r="L67" s="912"/>
      <c r="M67" s="912"/>
      <c r="N67" s="912"/>
      <c r="O67" s="912"/>
      <c r="P67" s="912"/>
      <c r="Q67" s="912"/>
      <c r="R67" s="912"/>
      <c r="S67" s="912"/>
      <c r="T67" s="912"/>
      <c r="U67" s="912"/>
      <c r="V67" s="912"/>
      <c r="W67" s="912"/>
      <c r="X67" s="912"/>
      <c r="Y67" s="912"/>
      <c r="Z67" s="912"/>
      <c r="AA67" s="912"/>
      <c r="AB67" s="912"/>
      <c r="AC67" s="912"/>
      <c r="AD67" s="912"/>
      <c r="AE67" s="912"/>
      <c r="AF67" s="912"/>
      <c r="AG67" s="896" t="s">
        <v>712</v>
      </c>
      <c r="AH67" s="896"/>
      <c r="AI67" s="896"/>
      <c r="AJ67" s="896"/>
      <c r="AK67" s="896"/>
      <c r="AL67" s="896"/>
      <c r="AM67" s="896"/>
      <c r="AN67" s="896"/>
      <c r="AO67" s="896"/>
      <c r="AP67" s="896"/>
      <c r="AQ67" s="896"/>
      <c r="AR67" s="896"/>
      <c r="AS67" s="896"/>
      <c r="AT67" s="896"/>
      <c r="AU67" s="896"/>
      <c r="AV67" s="896"/>
      <c r="AW67" s="896"/>
      <c r="AX67" s="896"/>
      <c r="AY67" s="896"/>
      <c r="AZ67" s="896"/>
      <c r="BA67" s="896"/>
      <c r="BB67" s="896"/>
      <c r="BC67" s="896"/>
      <c r="BD67" s="896"/>
      <c r="BE67" s="896"/>
    </row>
    <row r="68" spans="1:57" ht="20.25" customHeight="1">
      <c r="A68" s="865" t="s">
        <v>134</v>
      </c>
      <c r="B68" s="866"/>
      <c r="C68" s="866"/>
      <c r="D68" s="866"/>
      <c r="E68" s="866"/>
      <c r="F68" s="866"/>
      <c r="G68" s="866"/>
      <c r="H68" s="866"/>
      <c r="I68" s="866"/>
      <c r="J68" s="866"/>
      <c r="K68" s="866"/>
      <c r="L68" s="866"/>
      <c r="M68" s="866"/>
      <c r="N68" s="866"/>
      <c r="O68" s="866"/>
      <c r="P68" s="866"/>
      <c r="Q68" s="866"/>
      <c r="R68" s="866"/>
      <c r="S68" s="866"/>
      <c r="T68" s="866"/>
      <c r="U68" s="866"/>
      <c r="V68" s="866"/>
      <c r="W68" s="866"/>
      <c r="X68" s="866"/>
      <c r="Y68" s="866"/>
      <c r="Z68" s="866"/>
      <c r="AA68" s="866"/>
      <c r="AB68" s="866"/>
      <c r="AC68" s="866"/>
      <c r="AD68" s="866"/>
      <c r="AE68" s="866"/>
      <c r="AF68" s="866"/>
      <c r="AG68" s="866"/>
      <c r="AH68" s="866"/>
      <c r="AI68" s="866"/>
      <c r="AJ68" s="866"/>
      <c r="AK68" s="866"/>
      <c r="AL68" s="866"/>
      <c r="AM68" s="866"/>
      <c r="AN68" s="866"/>
      <c r="AO68" s="866"/>
      <c r="AP68" s="866"/>
      <c r="AQ68" s="866"/>
      <c r="AR68" s="866"/>
      <c r="AS68" s="866"/>
      <c r="AT68" s="866"/>
      <c r="AU68" s="866"/>
      <c r="AV68" s="866"/>
      <c r="AW68" s="866"/>
      <c r="AX68" s="866"/>
      <c r="AY68" s="866"/>
      <c r="AZ68" s="866"/>
      <c r="BA68" s="866"/>
      <c r="BB68" s="866"/>
      <c r="BC68" s="866"/>
      <c r="BD68" s="866"/>
      <c r="BE68" s="867"/>
    </row>
    <row r="69" spans="1:57" ht="20.25" customHeight="1">
      <c r="A69" s="896"/>
      <c r="B69" s="896"/>
      <c r="C69" s="896"/>
      <c r="D69" s="896"/>
      <c r="E69" s="896"/>
      <c r="F69" s="879" t="s">
        <v>283</v>
      </c>
      <c r="G69" s="879"/>
      <c r="H69" s="879"/>
      <c r="I69" s="879"/>
      <c r="J69" s="879"/>
      <c r="K69" s="879"/>
      <c r="L69" s="879"/>
      <c r="M69" s="879"/>
      <c r="N69" s="879"/>
      <c r="O69" s="879"/>
      <c r="P69" s="879"/>
      <c r="Q69" s="879"/>
      <c r="R69" s="879"/>
      <c r="S69" s="879"/>
      <c r="T69" s="879"/>
      <c r="U69" s="879"/>
      <c r="V69" s="879"/>
      <c r="W69" s="879"/>
      <c r="X69" s="879"/>
      <c r="Y69" s="879"/>
      <c r="Z69" s="879"/>
      <c r="AA69" s="879"/>
      <c r="AB69" s="879"/>
      <c r="AC69" s="879"/>
      <c r="AD69" s="879"/>
      <c r="AE69" s="879"/>
      <c r="AF69" s="879"/>
      <c r="AG69" s="896" t="s">
        <v>712</v>
      </c>
      <c r="AH69" s="896"/>
      <c r="AI69" s="896"/>
      <c r="AJ69" s="896"/>
      <c r="AK69" s="896"/>
      <c r="AL69" s="896"/>
      <c r="AM69" s="896"/>
      <c r="AN69" s="896"/>
      <c r="AO69" s="896"/>
      <c r="AP69" s="896"/>
      <c r="AQ69" s="896"/>
      <c r="AR69" s="896"/>
      <c r="AS69" s="896"/>
      <c r="AT69" s="896"/>
      <c r="AU69" s="896"/>
      <c r="AV69" s="896"/>
      <c r="AW69" s="896"/>
      <c r="AX69" s="896"/>
      <c r="AY69" s="896"/>
      <c r="AZ69" s="896"/>
      <c r="BA69" s="896"/>
      <c r="BB69" s="896"/>
      <c r="BC69" s="896"/>
      <c r="BD69" s="896"/>
      <c r="BE69" s="896"/>
    </row>
    <row r="70" spans="1:57" ht="20.25" customHeight="1">
      <c r="A70" s="896"/>
      <c r="B70" s="896"/>
      <c r="C70" s="896"/>
      <c r="D70" s="896"/>
      <c r="E70" s="896"/>
      <c r="F70" s="879" t="s">
        <v>280</v>
      </c>
      <c r="G70" s="879"/>
      <c r="H70" s="879"/>
      <c r="I70" s="879"/>
      <c r="J70" s="879"/>
      <c r="K70" s="879"/>
      <c r="L70" s="879"/>
      <c r="M70" s="879"/>
      <c r="N70" s="879"/>
      <c r="O70" s="879"/>
      <c r="P70" s="879"/>
      <c r="Q70" s="879"/>
      <c r="R70" s="879"/>
      <c r="S70" s="879"/>
      <c r="T70" s="879"/>
      <c r="U70" s="879"/>
      <c r="V70" s="879"/>
      <c r="W70" s="879"/>
      <c r="X70" s="879"/>
      <c r="Y70" s="879"/>
      <c r="Z70" s="879"/>
      <c r="AA70" s="879"/>
      <c r="AB70" s="879"/>
      <c r="AC70" s="879"/>
      <c r="AD70" s="879"/>
      <c r="AE70" s="879"/>
      <c r="AF70" s="879"/>
      <c r="AG70" s="896" t="s">
        <v>712</v>
      </c>
      <c r="AH70" s="896"/>
      <c r="AI70" s="896"/>
      <c r="AJ70" s="896"/>
      <c r="AK70" s="896"/>
      <c r="AL70" s="896"/>
      <c r="AM70" s="896"/>
      <c r="AN70" s="896"/>
      <c r="AO70" s="896"/>
      <c r="AP70" s="896"/>
      <c r="AQ70" s="896"/>
      <c r="AR70" s="896"/>
      <c r="AS70" s="896"/>
      <c r="AT70" s="896"/>
      <c r="AU70" s="896"/>
      <c r="AV70" s="896"/>
      <c r="AW70" s="896"/>
      <c r="AX70" s="896"/>
      <c r="AY70" s="896"/>
      <c r="AZ70" s="896"/>
      <c r="BA70" s="896"/>
      <c r="BB70" s="896"/>
      <c r="BC70" s="896"/>
      <c r="BD70" s="896"/>
      <c r="BE70" s="896"/>
    </row>
    <row r="71" spans="1:57" ht="11.25">
      <c r="A71" s="896"/>
      <c r="B71" s="896"/>
      <c r="C71" s="896"/>
      <c r="D71" s="896"/>
      <c r="E71" s="896"/>
      <c r="F71" s="879" t="s">
        <v>396</v>
      </c>
      <c r="G71" s="879"/>
      <c r="H71" s="879"/>
      <c r="I71" s="879"/>
      <c r="J71" s="879"/>
      <c r="K71" s="879"/>
      <c r="L71" s="879"/>
      <c r="M71" s="879"/>
      <c r="N71" s="879"/>
      <c r="O71" s="879"/>
      <c r="P71" s="879"/>
      <c r="Q71" s="879"/>
      <c r="R71" s="879"/>
      <c r="S71" s="879"/>
      <c r="T71" s="879"/>
      <c r="U71" s="879"/>
      <c r="V71" s="879"/>
      <c r="W71" s="879"/>
      <c r="X71" s="879"/>
      <c r="Y71" s="879"/>
      <c r="Z71" s="879"/>
      <c r="AA71" s="879"/>
      <c r="AB71" s="879"/>
      <c r="AC71" s="879"/>
      <c r="AD71" s="879"/>
      <c r="AE71" s="879"/>
      <c r="AF71" s="879"/>
      <c r="AG71" s="896" t="s">
        <v>713</v>
      </c>
      <c r="AH71" s="896"/>
      <c r="AI71" s="896"/>
      <c r="AJ71" s="896"/>
      <c r="AK71" s="896"/>
      <c r="AL71" s="896"/>
      <c r="AM71" s="896"/>
      <c r="AN71" s="896"/>
      <c r="AO71" s="896"/>
      <c r="AP71" s="896"/>
      <c r="AQ71" s="896"/>
      <c r="AR71" s="896"/>
      <c r="AS71" s="896"/>
      <c r="AT71" s="896"/>
      <c r="AU71" s="896"/>
      <c r="AV71" s="896"/>
      <c r="AW71" s="896"/>
      <c r="AX71" s="896"/>
      <c r="AY71" s="896"/>
      <c r="AZ71" s="896"/>
      <c r="BA71" s="896"/>
      <c r="BB71" s="896"/>
      <c r="BC71" s="896"/>
      <c r="BD71" s="896"/>
      <c r="BE71" s="896"/>
    </row>
    <row r="72" spans="1:57" ht="12.75">
      <c r="A72" s="908"/>
      <c r="B72" s="896"/>
      <c r="C72" s="896"/>
      <c r="D72" s="896"/>
      <c r="E72" s="896"/>
      <c r="F72" s="879" t="s">
        <v>281</v>
      </c>
      <c r="G72" s="912"/>
      <c r="H72" s="912"/>
      <c r="I72" s="912"/>
      <c r="J72" s="912"/>
      <c r="K72" s="912"/>
      <c r="L72" s="912"/>
      <c r="M72" s="912"/>
      <c r="N72" s="912"/>
      <c r="O72" s="912"/>
      <c r="P72" s="912"/>
      <c r="Q72" s="912"/>
      <c r="R72" s="912"/>
      <c r="S72" s="912"/>
      <c r="T72" s="912"/>
      <c r="U72" s="912"/>
      <c r="V72" s="912"/>
      <c r="W72" s="912"/>
      <c r="X72" s="912"/>
      <c r="Y72" s="912"/>
      <c r="Z72" s="912"/>
      <c r="AA72" s="912"/>
      <c r="AB72" s="912"/>
      <c r="AC72" s="912"/>
      <c r="AD72" s="912"/>
      <c r="AE72" s="912"/>
      <c r="AF72" s="912"/>
      <c r="AG72" s="896" t="s">
        <v>712</v>
      </c>
      <c r="AH72" s="896"/>
      <c r="AI72" s="896"/>
      <c r="AJ72" s="896"/>
      <c r="AK72" s="896"/>
      <c r="AL72" s="896"/>
      <c r="AM72" s="896"/>
      <c r="AN72" s="896"/>
      <c r="AO72" s="896"/>
      <c r="AP72" s="896"/>
      <c r="AQ72" s="896"/>
      <c r="AR72" s="896"/>
      <c r="AS72" s="896"/>
      <c r="AT72" s="896"/>
      <c r="AU72" s="896"/>
      <c r="AV72" s="896"/>
      <c r="AW72" s="896"/>
      <c r="AX72" s="896"/>
      <c r="AY72" s="896"/>
      <c r="AZ72" s="896"/>
      <c r="BA72" s="896"/>
      <c r="BB72" s="896"/>
      <c r="BC72" s="896"/>
      <c r="BD72" s="896"/>
      <c r="BE72" s="896"/>
    </row>
    <row r="73" spans="1:57" ht="39" customHeight="1">
      <c r="A73" s="909" t="s">
        <v>243</v>
      </c>
      <c r="B73" s="910"/>
      <c r="C73" s="910"/>
      <c r="D73" s="910"/>
      <c r="E73" s="910"/>
      <c r="F73" s="910"/>
      <c r="G73" s="910"/>
      <c r="H73" s="910"/>
      <c r="I73" s="910"/>
      <c r="J73" s="910"/>
      <c r="K73" s="910"/>
      <c r="L73" s="910"/>
      <c r="M73" s="910"/>
      <c r="N73" s="910"/>
      <c r="O73" s="910"/>
      <c r="P73" s="910"/>
      <c r="Q73" s="910"/>
      <c r="R73" s="910"/>
      <c r="S73" s="910"/>
      <c r="T73" s="910"/>
      <c r="U73" s="910"/>
      <c r="V73" s="910"/>
      <c r="W73" s="910"/>
      <c r="X73" s="910"/>
      <c r="Y73" s="910"/>
      <c r="Z73" s="910"/>
      <c r="AA73" s="910"/>
      <c r="AB73" s="910"/>
      <c r="AC73" s="910"/>
      <c r="AD73" s="910"/>
      <c r="AE73" s="910"/>
      <c r="AF73" s="910"/>
      <c r="AG73" s="910"/>
      <c r="AH73" s="910"/>
      <c r="AI73" s="910"/>
      <c r="AJ73" s="910"/>
      <c r="AK73" s="910"/>
      <c r="AL73" s="910"/>
      <c r="AM73" s="910"/>
      <c r="AN73" s="910"/>
      <c r="AO73" s="910"/>
      <c r="AP73" s="910"/>
      <c r="AQ73" s="910"/>
      <c r="AR73" s="910"/>
      <c r="AS73" s="910"/>
      <c r="AT73" s="910"/>
      <c r="AU73" s="910"/>
      <c r="AV73" s="910"/>
      <c r="AW73" s="910"/>
      <c r="AX73" s="910"/>
      <c r="AY73" s="910"/>
      <c r="AZ73" s="910"/>
      <c r="BA73" s="910"/>
      <c r="BB73" s="910"/>
      <c r="BC73" s="910"/>
      <c r="BD73" s="910"/>
      <c r="BE73" s="911"/>
    </row>
    <row r="74" spans="1:57" ht="23.25" customHeight="1">
      <c r="A74" s="896"/>
      <c r="B74" s="896"/>
      <c r="C74" s="896"/>
      <c r="D74" s="896"/>
      <c r="E74" s="896"/>
      <c r="F74" s="879" t="s">
        <v>284</v>
      </c>
      <c r="G74" s="879"/>
      <c r="H74" s="879"/>
      <c r="I74" s="879"/>
      <c r="J74" s="879"/>
      <c r="K74" s="879"/>
      <c r="L74" s="879"/>
      <c r="M74" s="879"/>
      <c r="N74" s="879"/>
      <c r="O74" s="879"/>
      <c r="P74" s="879"/>
      <c r="Q74" s="879"/>
      <c r="R74" s="879"/>
      <c r="S74" s="879"/>
      <c r="T74" s="879"/>
      <c r="U74" s="879"/>
      <c r="V74" s="879"/>
      <c r="W74" s="879"/>
      <c r="X74" s="879"/>
      <c r="Y74" s="879"/>
      <c r="Z74" s="879"/>
      <c r="AA74" s="879"/>
      <c r="AB74" s="879"/>
      <c r="AC74" s="879"/>
      <c r="AD74" s="879"/>
      <c r="AE74" s="879"/>
      <c r="AF74" s="879"/>
      <c r="AG74" s="896" t="s">
        <v>712</v>
      </c>
      <c r="AH74" s="896"/>
      <c r="AI74" s="896"/>
      <c r="AJ74" s="896"/>
      <c r="AK74" s="896"/>
      <c r="AL74" s="896"/>
      <c r="AM74" s="896"/>
      <c r="AN74" s="896"/>
      <c r="AO74" s="896"/>
      <c r="AP74" s="896"/>
      <c r="AQ74" s="896"/>
      <c r="AR74" s="896"/>
      <c r="AS74" s="896"/>
      <c r="AT74" s="896"/>
      <c r="AU74" s="896"/>
      <c r="AV74" s="896"/>
      <c r="AW74" s="896"/>
      <c r="AX74" s="896"/>
      <c r="AY74" s="896"/>
      <c r="AZ74" s="896"/>
      <c r="BA74" s="896"/>
      <c r="BB74" s="896"/>
      <c r="BC74" s="896"/>
      <c r="BD74" s="896"/>
      <c r="BE74" s="896"/>
    </row>
    <row r="75" spans="1:57" ht="11.25">
      <c r="A75" s="896"/>
      <c r="B75" s="896"/>
      <c r="C75" s="896"/>
      <c r="D75" s="896"/>
      <c r="E75" s="896"/>
      <c r="F75" s="879" t="s">
        <v>268</v>
      </c>
      <c r="G75" s="879"/>
      <c r="H75" s="879"/>
      <c r="I75" s="879"/>
      <c r="J75" s="879"/>
      <c r="K75" s="879"/>
      <c r="L75" s="879"/>
      <c r="M75" s="879"/>
      <c r="N75" s="879"/>
      <c r="O75" s="879"/>
      <c r="P75" s="879"/>
      <c r="Q75" s="879"/>
      <c r="R75" s="879"/>
      <c r="S75" s="879"/>
      <c r="T75" s="879"/>
      <c r="U75" s="879"/>
      <c r="V75" s="879"/>
      <c r="W75" s="879"/>
      <c r="X75" s="879"/>
      <c r="Y75" s="879"/>
      <c r="Z75" s="879"/>
      <c r="AA75" s="879"/>
      <c r="AB75" s="879"/>
      <c r="AC75" s="879"/>
      <c r="AD75" s="879"/>
      <c r="AE75" s="879"/>
      <c r="AF75" s="879"/>
      <c r="AG75" s="896" t="s">
        <v>712</v>
      </c>
      <c r="AH75" s="896"/>
      <c r="AI75" s="896"/>
      <c r="AJ75" s="896"/>
      <c r="AK75" s="896"/>
      <c r="AL75" s="896"/>
      <c r="AM75" s="896"/>
      <c r="AN75" s="896"/>
      <c r="AO75" s="896"/>
      <c r="AP75" s="896"/>
      <c r="AQ75" s="896"/>
      <c r="AR75" s="896"/>
      <c r="AS75" s="896"/>
      <c r="AT75" s="896"/>
      <c r="AU75" s="896"/>
      <c r="AV75" s="896"/>
      <c r="AW75" s="896"/>
      <c r="AX75" s="896"/>
      <c r="AY75" s="896"/>
      <c r="AZ75" s="896"/>
      <c r="BA75" s="896"/>
      <c r="BB75" s="896"/>
      <c r="BC75" s="896"/>
      <c r="BD75" s="896"/>
      <c r="BE75" s="896"/>
    </row>
    <row r="76" spans="1:57" ht="11.25">
      <c r="A76" s="908"/>
      <c r="B76" s="896"/>
      <c r="C76" s="896"/>
      <c r="D76" s="896"/>
      <c r="E76" s="896"/>
      <c r="F76" s="879" t="s">
        <v>269</v>
      </c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96" t="s">
        <v>712</v>
      </c>
      <c r="AH76" s="896"/>
      <c r="AI76" s="896"/>
      <c r="AJ76" s="896"/>
      <c r="AK76" s="896"/>
      <c r="AL76" s="896"/>
      <c r="AM76" s="896"/>
      <c r="AN76" s="896"/>
      <c r="AO76" s="896"/>
      <c r="AP76" s="896"/>
      <c r="AQ76" s="896"/>
      <c r="AR76" s="896"/>
      <c r="AS76" s="896"/>
      <c r="AT76" s="896"/>
      <c r="AU76" s="896"/>
      <c r="AV76" s="896"/>
      <c r="AW76" s="896"/>
      <c r="AX76" s="896"/>
      <c r="AY76" s="896"/>
      <c r="AZ76" s="896"/>
      <c r="BA76" s="896"/>
      <c r="BB76" s="896"/>
      <c r="BC76" s="896"/>
      <c r="BD76" s="896"/>
      <c r="BE76" s="896"/>
    </row>
    <row r="77" spans="1:57" ht="11.25">
      <c r="A77" s="896"/>
      <c r="B77" s="896"/>
      <c r="C77" s="896"/>
      <c r="D77" s="896"/>
      <c r="E77" s="896"/>
      <c r="F77" s="879" t="s">
        <v>267</v>
      </c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96" t="s">
        <v>713</v>
      </c>
      <c r="AH77" s="896"/>
      <c r="AI77" s="896"/>
      <c r="AJ77" s="896"/>
      <c r="AK77" s="896"/>
      <c r="AL77" s="896"/>
      <c r="AM77" s="896"/>
      <c r="AN77" s="896"/>
      <c r="AO77" s="896"/>
      <c r="AP77" s="896"/>
      <c r="AQ77" s="896"/>
      <c r="AR77" s="896"/>
      <c r="AS77" s="896"/>
      <c r="AT77" s="896"/>
      <c r="AU77" s="896"/>
      <c r="AV77" s="896"/>
      <c r="AW77" s="896"/>
      <c r="AX77" s="896"/>
      <c r="AY77" s="896"/>
      <c r="AZ77" s="896"/>
      <c r="BA77" s="896"/>
      <c r="BB77" s="896"/>
      <c r="BC77" s="896"/>
      <c r="BD77" s="896"/>
      <c r="BE77" s="896"/>
    </row>
    <row r="78" spans="1:57" ht="17.25" customHeight="1">
      <c r="A78" s="896"/>
      <c r="B78" s="896"/>
      <c r="C78" s="896"/>
      <c r="D78" s="896"/>
      <c r="E78" s="896"/>
      <c r="F78" s="879" t="s">
        <v>270</v>
      </c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96" t="s">
        <v>713</v>
      </c>
      <c r="AH78" s="896"/>
      <c r="AI78" s="896"/>
      <c r="AJ78" s="896"/>
      <c r="AK78" s="896"/>
      <c r="AL78" s="896"/>
      <c r="AM78" s="896"/>
      <c r="AN78" s="896"/>
      <c r="AO78" s="896"/>
      <c r="AP78" s="896"/>
      <c r="AQ78" s="896"/>
      <c r="AR78" s="896"/>
      <c r="AS78" s="896"/>
      <c r="AT78" s="896"/>
      <c r="AU78" s="896"/>
      <c r="AV78" s="896"/>
      <c r="AW78" s="896"/>
      <c r="AX78" s="896"/>
      <c r="AY78" s="896"/>
      <c r="AZ78" s="896"/>
      <c r="BA78" s="896"/>
      <c r="BB78" s="896"/>
      <c r="BC78" s="896"/>
      <c r="BD78" s="896"/>
      <c r="BE78" s="896"/>
    </row>
    <row r="79" spans="1:57" ht="38.25" customHeight="1">
      <c r="A79" s="896"/>
      <c r="B79" s="896"/>
      <c r="C79" s="896"/>
      <c r="D79" s="896"/>
      <c r="E79" s="896"/>
      <c r="F79" s="879" t="s">
        <v>281</v>
      </c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79"/>
      <c r="AD79" s="879"/>
      <c r="AE79" s="879"/>
      <c r="AF79" s="879"/>
      <c r="AG79" s="896" t="s">
        <v>712</v>
      </c>
      <c r="AH79" s="896"/>
      <c r="AI79" s="896"/>
      <c r="AJ79" s="896"/>
      <c r="AK79" s="896"/>
      <c r="AL79" s="896"/>
      <c r="AM79" s="896"/>
      <c r="AN79" s="896"/>
      <c r="AO79" s="896"/>
      <c r="AP79" s="896"/>
      <c r="AQ79" s="896"/>
      <c r="AR79" s="896"/>
      <c r="AS79" s="896"/>
      <c r="AT79" s="896"/>
      <c r="AU79" s="896"/>
      <c r="AV79" s="896"/>
      <c r="AW79" s="896"/>
      <c r="AX79" s="896"/>
      <c r="AY79" s="896"/>
      <c r="AZ79" s="896"/>
      <c r="BA79" s="896"/>
      <c r="BB79" s="896"/>
      <c r="BC79" s="896"/>
      <c r="BD79" s="896"/>
      <c r="BE79" s="896"/>
    </row>
    <row r="80" spans="1:57" ht="11.25">
      <c r="A80" s="896"/>
      <c r="B80" s="896"/>
      <c r="C80" s="896"/>
      <c r="D80" s="896"/>
      <c r="E80" s="896"/>
      <c r="F80" s="916" t="s">
        <v>115</v>
      </c>
      <c r="G80" s="916"/>
      <c r="H80" s="916"/>
      <c r="I80" s="916"/>
      <c r="J80" s="916"/>
      <c r="K80" s="916"/>
      <c r="L80" s="916"/>
      <c r="M80" s="916"/>
      <c r="N80" s="916"/>
      <c r="O80" s="916"/>
      <c r="P80" s="916"/>
      <c r="Q80" s="916"/>
      <c r="R80" s="916"/>
      <c r="S80" s="916"/>
      <c r="T80" s="916"/>
      <c r="U80" s="916"/>
      <c r="V80" s="916"/>
      <c r="W80" s="916"/>
      <c r="X80" s="916"/>
      <c r="Y80" s="916"/>
      <c r="Z80" s="916"/>
      <c r="AA80" s="916"/>
      <c r="AB80" s="916"/>
      <c r="AC80" s="916"/>
      <c r="AD80" s="916"/>
      <c r="AE80" s="916"/>
      <c r="AF80" s="916"/>
      <c r="AG80" s="896"/>
      <c r="AH80" s="896"/>
      <c r="AI80" s="896"/>
      <c r="AJ80" s="896"/>
      <c r="AK80" s="896"/>
      <c r="AL80" s="896"/>
      <c r="AM80" s="896"/>
      <c r="AN80" s="896"/>
      <c r="AO80" s="896"/>
      <c r="AP80" s="896"/>
      <c r="AQ80" s="896"/>
      <c r="AR80" s="896"/>
      <c r="AS80" s="896"/>
      <c r="AT80" s="896"/>
      <c r="AU80" s="896"/>
      <c r="AV80" s="896"/>
      <c r="AW80" s="896"/>
      <c r="AX80" s="896"/>
      <c r="AY80" s="896"/>
      <c r="AZ80" s="896"/>
      <c r="BA80" s="896"/>
      <c r="BB80" s="896"/>
      <c r="BC80" s="896"/>
      <c r="BD80" s="896"/>
      <c r="BE80" s="896"/>
    </row>
    <row r="81" spans="1:57" ht="23.25" customHeight="1">
      <c r="A81" s="865" t="s">
        <v>33</v>
      </c>
      <c r="B81" s="866"/>
      <c r="C81" s="866"/>
      <c r="D81" s="866"/>
      <c r="E81" s="866"/>
      <c r="F81" s="866"/>
      <c r="G81" s="866"/>
      <c r="H81" s="866"/>
      <c r="I81" s="866"/>
      <c r="J81" s="866"/>
      <c r="K81" s="866"/>
      <c r="L81" s="866"/>
      <c r="M81" s="866"/>
      <c r="N81" s="866"/>
      <c r="O81" s="866"/>
      <c r="P81" s="866"/>
      <c r="Q81" s="866"/>
      <c r="R81" s="866"/>
      <c r="S81" s="866"/>
      <c r="T81" s="866"/>
      <c r="U81" s="866"/>
      <c r="V81" s="866"/>
      <c r="W81" s="866"/>
      <c r="X81" s="866"/>
      <c r="Y81" s="866"/>
      <c r="Z81" s="866"/>
      <c r="AA81" s="866"/>
      <c r="AB81" s="866"/>
      <c r="AC81" s="866"/>
      <c r="AD81" s="866"/>
      <c r="AE81" s="866"/>
      <c r="AF81" s="866"/>
      <c r="AG81" s="866"/>
      <c r="AH81" s="866"/>
      <c r="AI81" s="866"/>
      <c r="AJ81" s="866"/>
      <c r="AK81" s="866"/>
      <c r="AL81" s="866"/>
      <c r="AM81" s="866"/>
      <c r="AN81" s="866"/>
      <c r="AO81" s="866"/>
      <c r="AP81" s="866"/>
      <c r="AQ81" s="866"/>
      <c r="AR81" s="866"/>
      <c r="AS81" s="866"/>
      <c r="AT81" s="866"/>
      <c r="AU81" s="866"/>
      <c r="AV81" s="866"/>
      <c r="AW81" s="866"/>
      <c r="AX81" s="866"/>
      <c r="AY81" s="866"/>
      <c r="AZ81" s="866"/>
      <c r="BA81" s="866"/>
      <c r="BB81" s="866"/>
      <c r="BC81" s="866"/>
      <c r="BD81" s="866"/>
      <c r="BE81" s="867"/>
    </row>
    <row r="82" spans="1:57" ht="11.25">
      <c r="A82" s="896"/>
      <c r="B82" s="896"/>
      <c r="C82" s="896"/>
      <c r="D82" s="896"/>
      <c r="E82" s="896"/>
      <c r="F82" s="879" t="s">
        <v>268</v>
      </c>
      <c r="G82" s="879"/>
      <c r="H82" s="879"/>
      <c r="I82" s="879"/>
      <c r="J82" s="879"/>
      <c r="K82" s="879"/>
      <c r="L82" s="879"/>
      <c r="M82" s="879"/>
      <c r="N82" s="879"/>
      <c r="O82" s="879"/>
      <c r="P82" s="879"/>
      <c r="Q82" s="879"/>
      <c r="R82" s="879"/>
      <c r="S82" s="879"/>
      <c r="T82" s="879"/>
      <c r="U82" s="879"/>
      <c r="V82" s="879"/>
      <c r="W82" s="879"/>
      <c r="X82" s="879"/>
      <c r="Y82" s="879"/>
      <c r="Z82" s="879"/>
      <c r="AA82" s="879"/>
      <c r="AB82" s="879"/>
      <c r="AC82" s="879"/>
      <c r="AD82" s="879"/>
      <c r="AE82" s="879"/>
      <c r="AF82" s="879"/>
      <c r="AG82" s="896" t="s">
        <v>712</v>
      </c>
      <c r="AH82" s="896"/>
      <c r="AI82" s="896"/>
      <c r="AJ82" s="896"/>
      <c r="AK82" s="896"/>
      <c r="AL82" s="896"/>
      <c r="AM82" s="896"/>
      <c r="AN82" s="896"/>
      <c r="AO82" s="896"/>
      <c r="AP82" s="896"/>
      <c r="AQ82" s="896"/>
      <c r="AR82" s="896"/>
      <c r="AS82" s="896"/>
      <c r="AT82" s="896"/>
      <c r="AU82" s="896"/>
      <c r="AV82" s="896"/>
      <c r="AW82" s="896"/>
      <c r="AX82" s="896"/>
      <c r="AY82" s="896"/>
      <c r="AZ82" s="896"/>
      <c r="BA82" s="896"/>
      <c r="BB82" s="896"/>
      <c r="BC82" s="896"/>
      <c r="BD82" s="896"/>
      <c r="BE82" s="896"/>
    </row>
    <row r="83" spans="1:57" ht="11.25">
      <c r="A83" s="896"/>
      <c r="B83" s="896"/>
      <c r="C83" s="896"/>
      <c r="D83" s="896"/>
      <c r="E83" s="896"/>
      <c r="F83" s="879" t="s">
        <v>546</v>
      </c>
      <c r="G83" s="879"/>
      <c r="H83" s="879"/>
      <c r="I83" s="879"/>
      <c r="J83" s="879"/>
      <c r="K83" s="879"/>
      <c r="L83" s="879"/>
      <c r="M83" s="879"/>
      <c r="N83" s="879"/>
      <c r="O83" s="879"/>
      <c r="P83" s="879"/>
      <c r="Q83" s="879"/>
      <c r="R83" s="879"/>
      <c r="S83" s="879"/>
      <c r="T83" s="879"/>
      <c r="U83" s="879"/>
      <c r="V83" s="879"/>
      <c r="W83" s="879"/>
      <c r="X83" s="879"/>
      <c r="Y83" s="879"/>
      <c r="Z83" s="879"/>
      <c r="AA83" s="879"/>
      <c r="AB83" s="879"/>
      <c r="AC83" s="879"/>
      <c r="AD83" s="879"/>
      <c r="AE83" s="879"/>
      <c r="AF83" s="879"/>
      <c r="AG83" s="896" t="s">
        <v>712</v>
      </c>
      <c r="AH83" s="896"/>
      <c r="AI83" s="896"/>
      <c r="AJ83" s="896"/>
      <c r="AK83" s="896"/>
      <c r="AL83" s="896"/>
      <c r="AM83" s="896"/>
      <c r="AN83" s="896"/>
      <c r="AO83" s="896"/>
      <c r="AP83" s="896"/>
      <c r="AQ83" s="896"/>
      <c r="AR83" s="896"/>
      <c r="AS83" s="896"/>
      <c r="AT83" s="896"/>
      <c r="AU83" s="896"/>
      <c r="AV83" s="896"/>
      <c r="AW83" s="896"/>
      <c r="AX83" s="896"/>
      <c r="AY83" s="896"/>
      <c r="AZ83" s="896"/>
      <c r="BA83" s="896"/>
      <c r="BB83" s="896"/>
      <c r="BC83" s="896"/>
      <c r="BD83" s="896"/>
      <c r="BE83" s="896"/>
    </row>
    <row r="84" spans="1:57" ht="33.75" customHeight="1">
      <c r="A84" s="896"/>
      <c r="B84" s="896"/>
      <c r="C84" s="896"/>
      <c r="D84" s="896"/>
      <c r="E84" s="896"/>
      <c r="F84" s="879" t="s">
        <v>267</v>
      </c>
      <c r="G84" s="879"/>
      <c r="H84" s="879"/>
      <c r="I84" s="879"/>
      <c r="J84" s="879"/>
      <c r="K84" s="879"/>
      <c r="L84" s="879"/>
      <c r="M84" s="879"/>
      <c r="N84" s="879"/>
      <c r="O84" s="879"/>
      <c r="P84" s="879"/>
      <c r="Q84" s="879"/>
      <c r="R84" s="879"/>
      <c r="S84" s="879"/>
      <c r="T84" s="879"/>
      <c r="U84" s="879"/>
      <c r="V84" s="879"/>
      <c r="W84" s="879"/>
      <c r="X84" s="879"/>
      <c r="Y84" s="879"/>
      <c r="Z84" s="879"/>
      <c r="AA84" s="879"/>
      <c r="AB84" s="879"/>
      <c r="AC84" s="879"/>
      <c r="AD84" s="879"/>
      <c r="AE84" s="879"/>
      <c r="AF84" s="879"/>
      <c r="AG84" s="896" t="s">
        <v>713</v>
      </c>
      <c r="AH84" s="896"/>
      <c r="AI84" s="896"/>
      <c r="AJ84" s="896"/>
      <c r="AK84" s="896"/>
      <c r="AL84" s="896"/>
      <c r="AM84" s="896"/>
      <c r="AN84" s="896"/>
      <c r="AO84" s="896"/>
      <c r="AP84" s="896"/>
      <c r="AQ84" s="896"/>
      <c r="AR84" s="896"/>
      <c r="AS84" s="896"/>
      <c r="AT84" s="896"/>
      <c r="AU84" s="896"/>
      <c r="AV84" s="896"/>
      <c r="AW84" s="896"/>
      <c r="AX84" s="896"/>
      <c r="AY84" s="896"/>
      <c r="AZ84" s="896"/>
      <c r="BA84" s="896"/>
      <c r="BB84" s="896"/>
      <c r="BC84" s="896"/>
      <c r="BD84" s="896"/>
      <c r="BE84" s="896"/>
    </row>
    <row r="85" spans="1:57" ht="11.25">
      <c r="A85" s="896"/>
      <c r="B85" s="896"/>
      <c r="C85" s="896"/>
      <c r="D85" s="896"/>
      <c r="E85" s="896"/>
      <c r="F85" s="879" t="s">
        <v>270</v>
      </c>
      <c r="G85" s="879"/>
      <c r="H85" s="879"/>
      <c r="I85" s="879"/>
      <c r="J85" s="879"/>
      <c r="K85" s="879"/>
      <c r="L85" s="879"/>
      <c r="M85" s="879"/>
      <c r="N85" s="879"/>
      <c r="O85" s="879"/>
      <c r="P85" s="879"/>
      <c r="Q85" s="879"/>
      <c r="R85" s="879"/>
      <c r="S85" s="879"/>
      <c r="T85" s="879"/>
      <c r="U85" s="879"/>
      <c r="V85" s="879"/>
      <c r="W85" s="879"/>
      <c r="X85" s="879"/>
      <c r="Y85" s="879"/>
      <c r="Z85" s="879"/>
      <c r="AA85" s="879"/>
      <c r="AB85" s="879"/>
      <c r="AC85" s="879"/>
      <c r="AD85" s="879"/>
      <c r="AE85" s="879"/>
      <c r="AF85" s="879"/>
      <c r="AG85" s="896" t="s">
        <v>713</v>
      </c>
      <c r="AH85" s="896"/>
      <c r="AI85" s="896"/>
      <c r="AJ85" s="896"/>
      <c r="AK85" s="896"/>
      <c r="AL85" s="896"/>
      <c r="AM85" s="896"/>
      <c r="AN85" s="896"/>
      <c r="AO85" s="896"/>
      <c r="AP85" s="896"/>
      <c r="AQ85" s="896"/>
      <c r="AR85" s="896"/>
      <c r="AS85" s="896"/>
      <c r="AT85" s="896"/>
      <c r="AU85" s="896"/>
      <c r="AV85" s="896"/>
      <c r="AW85" s="896"/>
      <c r="AX85" s="896"/>
      <c r="AY85" s="896"/>
      <c r="AZ85" s="896"/>
      <c r="BA85" s="896"/>
      <c r="BB85" s="896"/>
      <c r="BC85" s="896"/>
      <c r="BD85" s="896"/>
      <c r="BE85" s="896"/>
    </row>
    <row r="86" spans="1:57" ht="27.75" customHeight="1">
      <c r="A86" s="896"/>
      <c r="B86" s="896"/>
      <c r="C86" s="896"/>
      <c r="D86" s="896"/>
      <c r="E86" s="896"/>
      <c r="F86" s="879" t="s">
        <v>271</v>
      </c>
      <c r="G86" s="879"/>
      <c r="H86" s="879"/>
      <c r="I86" s="879"/>
      <c r="J86" s="879"/>
      <c r="K86" s="879"/>
      <c r="L86" s="879"/>
      <c r="M86" s="879"/>
      <c r="N86" s="879"/>
      <c r="O86" s="879"/>
      <c r="P86" s="879"/>
      <c r="Q86" s="879"/>
      <c r="R86" s="879"/>
      <c r="S86" s="879"/>
      <c r="T86" s="879"/>
      <c r="U86" s="879"/>
      <c r="V86" s="879"/>
      <c r="W86" s="879"/>
      <c r="X86" s="879"/>
      <c r="Y86" s="879"/>
      <c r="Z86" s="879"/>
      <c r="AA86" s="879"/>
      <c r="AB86" s="879"/>
      <c r="AC86" s="879"/>
      <c r="AD86" s="879"/>
      <c r="AE86" s="879"/>
      <c r="AF86" s="879"/>
      <c r="AG86" s="896" t="s">
        <v>712</v>
      </c>
      <c r="AH86" s="896"/>
      <c r="AI86" s="896"/>
      <c r="AJ86" s="896"/>
      <c r="AK86" s="896"/>
      <c r="AL86" s="896"/>
      <c r="AM86" s="896"/>
      <c r="AN86" s="896"/>
      <c r="AO86" s="896"/>
      <c r="AP86" s="896"/>
      <c r="AQ86" s="896"/>
      <c r="AR86" s="896"/>
      <c r="AS86" s="896"/>
      <c r="AT86" s="896"/>
      <c r="AU86" s="896"/>
      <c r="AV86" s="896"/>
      <c r="AW86" s="896"/>
      <c r="AX86" s="896"/>
      <c r="AY86" s="896"/>
      <c r="AZ86" s="896"/>
      <c r="BA86" s="896"/>
      <c r="BB86" s="896"/>
      <c r="BC86" s="896"/>
      <c r="BD86" s="896"/>
      <c r="BE86" s="896"/>
    </row>
    <row r="87" spans="1:57" ht="15.75" customHeight="1">
      <c r="A87" s="865" t="s">
        <v>40</v>
      </c>
      <c r="B87" s="866"/>
      <c r="C87" s="866"/>
      <c r="D87" s="866"/>
      <c r="E87" s="866"/>
      <c r="F87" s="866"/>
      <c r="G87" s="866"/>
      <c r="H87" s="866"/>
      <c r="I87" s="866"/>
      <c r="J87" s="866"/>
      <c r="K87" s="866"/>
      <c r="L87" s="866"/>
      <c r="M87" s="866"/>
      <c r="N87" s="866"/>
      <c r="O87" s="866"/>
      <c r="P87" s="866"/>
      <c r="Q87" s="866"/>
      <c r="R87" s="866"/>
      <c r="S87" s="866"/>
      <c r="T87" s="866"/>
      <c r="U87" s="866"/>
      <c r="V87" s="866"/>
      <c r="W87" s="866"/>
      <c r="X87" s="866"/>
      <c r="Y87" s="866"/>
      <c r="Z87" s="866"/>
      <c r="AA87" s="866"/>
      <c r="AB87" s="866"/>
      <c r="AC87" s="866"/>
      <c r="AD87" s="866"/>
      <c r="AE87" s="866"/>
      <c r="AF87" s="866"/>
      <c r="AG87" s="866"/>
      <c r="AH87" s="866"/>
      <c r="AI87" s="866"/>
      <c r="AJ87" s="866"/>
      <c r="AK87" s="866"/>
      <c r="AL87" s="866"/>
      <c r="AM87" s="866"/>
      <c r="AN87" s="866"/>
      <c r="AO87" s="866"/>
      <c r="AP87" s="866"/>
      <c r="AQ87" s="866"/>
      <c r="AR87" s="866"/>
      <c r="AS87" s="866"/>
      <c r="AT87" s="866"/>
      <c r="AU87" s="866"/>
      <c r="AV87" s="866"/>
      <c r="AW87" s="866"/>
      <c r="AX87" s="866"/>
      <c r="AY87" s="866"/>
      <c r="AZ87" s="866"/>
      <c r="BA87" s="866"/>
      <c r="BB87" s="866"/>
      <c r="BC87" s="866"/>
      <c r="BD87" s="866"/>
      <c r="BE87" s="867"/>
    </row>
    <row r="88" spans="1:57" ht="27.75" customHeight="1">
      <c r="A88" s="896"/>
      <c r="B88" s="896"/>
      <c r="C88" s="896"/>
      <c r="D88" s="896"/>
      <c r="E88" s="896"/>
      <c r="F88" s="879" t="s">
        <v>283</v>
      </c>
      <c r="G88" s="879"/>
      <c r="H88" s="879"/>
      <c r="I88" s="879"/>
      <c r="J88" s="879"/>
      <c r="K88" s="879"/>
      <c r="L88" s="879"/>
      <c r="M88" s="879"/>
      <c r="N88" s="879"/>
      <c r="O88" s="879"/>
      <c r="P88" s="879"/>
      <c r="Q88" s="879"/>
      <c r="R88" s="879"/>
      <c r="S88" s="879"/>
      <c r="T88" s="879"/>
      <c r="U88" s="879"/>
      <c r="V88" s="879"/>
      <c r="W88" s="879"/>
      <c r="X88" s="879"/>
      <c r="Y88" s="879"/>
      <c r="Z88" s="879"/>
      <c r="AA88" s="879"/>
      <c r="AB88" s="879"/>
      <c r="AC88" s="879"/>
      <c r="AD88" s="879"/>
      <c r="AE88" s="879"/>
      <c r="AF88" s="879"/>
      <c r="AG88" s="896" t="s">
        <v>712</v>
      </c>
      <c r="AH88" s="896"/>
      <c r="AI88" s="896"/>
      <c r="AJ88" s="896"/>
      <c r="AK88" s="896"/>
      <c r="AL88" s="896"/>
      <c r="AM88" s="896"/>
      <c r="AN88" s="896"/>
      <c r="AO88" s="896"/>
      <c r="AP88" s="896"/>
      <c r="AQ88" s="896"/>
      <c r="AR88" s="896"/>
      <c r="AS88" s="896"/>
      <c r="AT88" s="896"/>
      <c r="AU88" s="896"/>
      <c r="AV88" s="896"/>
      <c r="AW88" s="896"/>
      <c r="AX88" s="896"/>
      <c r="AY88" s="896"/>
      <c r="AZ88" s="896"/>
      <c r="BA88" s="896"/>
      <c r="BB88" s="896"/>
      <c r="BC88" s="896"/>
      <c r="BD88" s="896"/>
      <c r="BE88" s="896"/>
    </row>
    <row r="89" spans="1:57" ht="34.5" customHeight="1">
      <c r="A89" s="896"/>
      <c r="B89" s="896"/>
      <c r="C89" s="896"/>
      <c r="D89" s="896"/>
      <c r="E89" s="896"/>
      <c r="F89" s="879" t="s">
        <v>280</v>
      </c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96" t="s">
        <v>712</v>
      </c>
      <c r="AH89" s="896"/>
      <c r="AI89" s="896"/>
      <c r="AJ89" s="896"/>
      <c r="AK89" s="896"/>
      <c r="AL89" s="896"/>
      <c r="AM89" s="896"/>
      <c r="AN89" s="896"/>
      <c r="AO89" s="896"/>
      <c r="AP89" s="896"/>
      <c r="AQ89" s="896"/>
      <c r="AR89" s="896"/>
      <c r="AS89" s="896"/>
      <c r="AT89" s="896"/>
      <c r="AU89" s="896"/>
      <c r="AV89" s="896"/>
      <c r="AW89" s="896"/>
      <c r="AX89" s="896"/>
      <c r="AY89" s="896"/>
      <c r="AZ89" s="896"/>
      <c r="BA89" s="896"/>
      <c r="BB89" s="896"/>
      <c r="BC89" s="896"/>
      <c r="BD89" s="896"/>
      <c r="BE89" s="896"/>
    </row>
    <row r="90" spans="1:57" ht="27.75" customHeight="1">
      <c r="A90" s="896"/>
      <c r="B90" s="896"/>
      <c r="C90" s="896"/>
      <c r="D90" s="896"/>
      <c r="E90" s="896"/>
      <c r="F90" s="879" t="s">
        <v>66</v>
      </c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96" t="s">
        <v>713</v>
      </c>
      <c r="AH90" s="896"/>
      <c r="AI90" s="896"/>
      <c r="AJ90" s="896"/>
      <c r="AK90" s="896"/>
      <c r="AL90" s="896"/>
      <c r="AM90" s="896"/>
      <c r="AN90" s="896"/>
      <c r="AO90" s="896"/>
      <c r="AP90" s="896"/>
      <c r="AQ90" s="896"/>
      <c r="AR90" s="896"/>
      <c r="AS90" s="896"/>
      <c r="AT90" s="896"/>
      <c r="AU90" s="896"/>
      <c r="AV90" s="896"/>
      <c r="AW90" s="896"/>
      <c r="AX90" s="896"/>
      <c r="AY90" s="896"/>
      <c r="AZ90" s="896"/>
      <c r="BA90" s="896"/>
      <c r="BB90" s="896"/>
      <c r="BC90" s="896"/>
      <c r="BD90" s="896"/>
      <c r="BE90" s="896"/>
    </row>
    <row r="91" spans="1:57" ht="27.75" customHeight="1">
      <c r="A91" s="896"/>
      <c r="B91" s="896"/>
      <c r="C91" s="896"/>
      <c r="D91" s="896"/>
      <c r="E91" s="896"/>
      <c r="F91" s="879" t="s">
        <v>281</v>
      </c>
      <c r="G91" s="912"/>
      <c r="H91" s="912"/>
      <c r="I91" s="912"/>
      <c r="J91" s="912"/>
      <c r="K91" s="912"/>
      <c r="L91" s="912"/>
      <c r="M91" s="912"/>
      <c r="N91" s="912"/>
      <c r="O91" s="912"/>
      <c r="P91" s="912"/>
      <c r="Q91" s="912"/>
      <c r="R91" s="912"/>
      <c r="S91" s="912"/>
      <c r="T91" s="912"/>
      <c r="U91" s="912"/>
      <c r="V91" s="912"/>
      <c r="W91" s="912"/>
      <c r="X91" s="912"/>
      <c r="Y91" s="912"/>
      <c r="Z91" s="912"/>
      <c r="AA91" s="912"/>
      <c r="AB91" s="912"/>
      <c r="AC91" s="912"/>
      <c r="AD91" s="912"/>
      <c r="AE91" s="912"/>
      <c r="AF91" s="912"/>
      <c r="AG91" s="896" t="s">
        <v>712</v>
      </c>
      <c r="AH91" s="896"/>
      <c r="AI91" s="896"/>
      <c r="AJ91" s="896"/>
      <c r="AK91" s="896"/>
      <c r="AL91" s="896"/>
      <c r="AM91" s="896"/>
      <c r="AN91" s="896"/>
      <c r="AO91" s="896"/>
      <c r="AP91" s="896"/>
      <c r="AQ91" s="896"/>
      <c r="AR91" s="896"/>
      <c r="AS91" s="896"/>
      <c r="AT91" s="896"/>
      <c r="AU91" s="896"/>
      <c r="AV91" s="896"/>
      <c r="AW91" s="896"/>
      <c r="AX91" s="896"/>
      <c r="AY91" s="896"/>
      <c r="AZ91" s="896"/>
      <c r="BA91" s="896"/>
      <c r="BB91" s="896"/>
      <c r="BC91" s="896"/>
      <c r="BD91" s="896"/>
      <c r="BE91" s="896"/>
    </row>
    <row r="92" spans="1:57" ht="36" customHeight="1">
      <c r="A92" s="909" t="s">
        <v>243</v>
      </c>
      <c r="B92" s="910"/>
      <c r="C92" s="910"/>
      <c r="D92" s="910"/>
      <c r="E92" s="910"/>
      <c r="F92" s="910"/>
      <c r="G92" s="910"/>
      <c r="H92" s="910"/>
      <c r="I92" s="910"/>
      <c r="J92" s="910"/>
      <c r="K92" s="910"/>
      <c r="L92" s="910"/>
      <c r="M92" s="910"/>
      <c r="N92" s="910"/>
      <c r="O92" s="910"/>
      <c r="P92" s="910"/>
      <c r="Q92" s="910"/>
      <c r="R92" s="910"/>
      <c r="S92" s="910"/>
      <c r="T92" s="910"/>
      <c r="U92" s="910"/>
      <c r="V92" s="910"/>
      <c r="W92" s="910"/>
      <c r="X92" s="910"/>
      <c r="Y92" s="910"/>
      <c r="Z92" s="910"/>
      <c r="AA92" s="910"/>
      <c r="AB92" s="910"/>
      <c r="AC92" s="910"/>
      <c r="AD92" s="910"/>
      <c r="AE92" s="910"/>
      <c r="AF92" s="910"/>
      <c r="AG92" s="910"/>
      <c r="AH92" s="910"/>
      <c r="AI92" s="910"/>
      <c r="AJ92" s="910"/>
      <c r="AK92" s="910"/>
      <c r="AL92" s="910"/>
      <c r="AM92" s="910"/>
      <c r="AN92" s="910"/>
      <c r="AO92" s="910"/>
      <c r="AP92" s="910"/>
      <c r="AQ92" s="910"/>
      <c r="AR92" s="910"/>
      <c r="AS92" s="910"/>
      <c r="AT92" s="910"/>
      <c r="AU92" s="910"/>
      <c r="AV92" s="910"/>
      <c r="AW92" s="910"/>
      <c r="AX92" s="910"/>
      <c r="AY92" s="910"/>
      <c r="AZ92" s="910"/>
      <c r="BA92" s="910"/>
      <c r="BB92" s="910"/>
      <c r="BC92" s="910"/>
      <c r="BD92" s="910"/>
      <c r="BE92" s="911"/>
    </row>
    <row r="93" spans="1:57" ht="21" customHeight="1">
      <c r="A93" s="896"/>
      <c r="B93" s="896"/>
      <c r="C93" s="896"/>
      <c r="D93" s="896"/>
      <c r="E93" s="896"/>
      <c r="F93" s="879" t="s">
        <v>284</v>
      </c>
      <c r="G93" s="879"/>
      <c r="H93" s="879"/>
      <c r="I93" s="879"/>
      <c r="J93" s="879"/>
      <c r="K93" s="879"/>
      <c r="L93" s="879"/>
      <c r="M93" s="879"/>
      <c r="N93" s="879"/>
      <c r="O93" s="879"/>
      <c r="P93" s="879"/>
      <c r="Q93" s="879"/>
      <c r="R93" s="879"/>
      <c r="S93" s="879"/>
      <c r="T93" s="879"/>
      <c r="U93" s="879"/>
      <c r="V93" s="879"/>
      <c r="W93" s="879"/>
      <c r="X93" s="879"/>
      <c r="Y93" s="879"/>
      <c r="Z93" s="879"/>
      <c r="AA93" s="879"/>
      <c r="AB93" s="879"/>
      <c r="AC93" s="879"/>
      <c r="AD93" s="879"/>
      <c r="AE93" s="879"/>
      <c r="AF93" s="879"/>
      <c r="AG93" s="896" t="s">
        <v>712</v>
      </c>
      <c r="AH93" s="896"/>
      <c r="AI93" s="896"/>
      <c r="AJ93" s="896"/>
      <c r="AK93" s="896"/>
      <c r="AL93" s="896"/>
      <c r="AM93" s="896"/>
      <c r="AN93" s="896"/>
      <c r="AO93" s="896"/>
      <c r="AP93" s="896"/>
      <c r="AQ93" s="896"/>
      <c r="AR93" s="896"/>
      <c r="AS93" s="896"/>
      <c r="AT93" s="896"/>
      <c r="AU93" s="896"/>
      <c r="AV93" s="896"/>
      <c r="AW93" s="896"/>
      <c r="AX93" s="896"/>
      <c r="AY93" s="896"/>
      <c r="AZ93" s="896"/>
      <c r="BA93" s="896"/>
      <c r="BB93" s="896"/>
      <c r="BC93" s="896"/>
      <c r="BD93" s="896"/>
      <c r="BE93" s="896"/>
    </row>
    <row r="94" spans="1:57" ht="11.25">
      <c r="A94" s="896"/>
      <c r="B94" s="896"/>
      <c r="C94" s="896"/>
      <c r="D94" s="896"/>
      <c r="E94" s="896"/>
      <c r="F94" s="879" t="s">
        <v>268</v>
      </c>
      <c r="G94" s="879"/>
      <c r="H94" s="879"/>
      <c r="I94" s="879"/>
      <c r="J94" s="879"/>
      <c r="K94" s="879"/>
      <c r="L94" s="879"/>
      <c r="M94" s="879"/>
      <c r="N94" s="879"/>
      <c r="O94" s="879"/>
      <c r="P94" s="879"/>
      <c r="Q94" s="879"/>
      <c r="R94" s="879"/>
      <c r="S94" s="879"/>
      <c r="T94" s="879"/>
      <c r="U94" s="879"/>
      <c r="V94" s="879"/>
      <c r="W94" s="879"/>
      <c r="X94" s="879"/>
      <c r="Y94" s="879"/>
      <c r="Z94" s="879"/>
      <c r="AA94" s="879"/>
      <c r="AB94" s="879"/>
      <c r="AC94" s="879"/>
      <c r="AD94" s="879"/>
      <c r="AE94" s="879"/>
      <c r="AF94" s="879"/>
      <c r="AG94" s="896" t="s">
        <v>712</v>
      </c>
      <c r="AH94" s="896"/>
      <c r="AI94" s="896"/>
      <c r="AJ94" s="896"/>
      <c r="AK94" s="896"/>
      <c r="AL94" s="896"/>
      <c r="AM94" s="896"/>
      <c r="AN94" s="896"/>
      <c r="AO94" s="896"/>
      <c r="AP94" s="896"/>
      <c r="AQ94" s="896"/>
      <c r="AR94" s="896"/>
      <c r="AS94" s="896"/>
      <c r="AT94" s="896"/>
      <c r="AU94" s="896"/>
      <c r="AV94" s="896"/>
      <c r="AW94" s="896"/>
      <c r="AX94" s="896"/>
      <c r="AY94" s="896"/>
      <c r="AZ94" s="896"/>
      <c r="BA94" s="896"/>
      <c r="BB94" s="896"/>
      <c r="BC94" s="896"/>
      <c r="BD94" s="896"/>
      <c r="BE94" s="896"/>
    </row>
    <row r="95" spans="1:57" ht="21.75" customHeight="1">
      <c r="A95" s="908"/>
      <c r="B95" s="896"/>
      <c r="C95" s="896"/>
      <c r="D95" s="896"/>
      <c r="E95" s="896"/>
      <c r="F95" s="879" t="s">
        <v>269</v>
      </c>
      <c r="G95" s="879"/>
      <c r="H95" s="879"/>
      <c r="I95" s="879"/>
      <c r="J95" s="879"/>
      <c r="K95" s="879"/>
      <c r="L95" s="879"/>
      <c r="M95" s="879"/>
      <c r="N95" s="879"/>
      <c r="O95" s="879"/>
      <c r="P95" s="879"/>
      <c r="Q95" s="879"/>
      <c r="R95" s="879"/>
      <c r="S95" s="879"/>
      <c r="T95" s="879"/>
      <c r="U95" s="879"/>
      <c r="V95" s="879"/>
      <c r="W95" s="879"/>
      <c r="X95" s="879"/>
      <c r="Y95" s="879"/>
      <c r="Z95" s="879"/>
      <c r="AA95" s="879"/>
      <c r="AB95" s="879"/>
      <c r="AC95" s="879"/>
      <c r="AD95" s="879"/>
      <c r="AE95" s="879"/>
      <c r="AF95" s="879"/>
      <c r="AG95" s="896" t="s">
        <v>712</v>
      </c>
      <c r="AH95" s="896"/>
      <c r="AI95" s="896"/>
      <c r="AJ95" s="896"/>
      <c r="AK95" s="896"/>
      <c r="AL95" s="896"/>
      <c r="AM95" s="896"/>
      <c r="AN95" s="896"/>
      <c r="AO95" s="896"/>
      <c r="AP95" s="896"/>
      <c r="AQ95" s="896"/>
      <c r="AR95" s="896"/>
      <c r="AS95" s="896"/>
      <c r="AT95" s="896"/>
      <c r="AU95" s="896"/>
      <c r="AV95" s="896"/>
      <c r="AW95" s="896"/>
      <c r="AX95" s="896"/>
      <c r="AY95" s="896"/>
      <c r="AZ95" s="896"/>
      <c r="BA95" s="896"/>
      <c r="BB95" s="896"/>
      <c r="BC95" s="896"/>
      <c r="BD95" s="896"/>
      <c r="BE95" s="896"/>
    </row>
    <row r="96" spans="1:57" ht="11.25">
      <c r="A96" s="896"/>
      <c r="B96" s="896"/>
      <c r="C96" s="896"/>
      <c r="D96" s="896"/>
      <c r="E96" s="896"/>
      <c r="F96" s="879" t="s">
        <v>267</v>
      </c>
      <c r="G96" s="879"/>
      <c r="H96" s="879"/>
      <c r="I96" s="879"/>
      <c r="J96" s="879"/>
      <c r="K96" s="879"/>
      <c r="L96" s="879"/>
      <c r="M96" s="879"/>
      <c r="N96" s="879"/>
      <c r="O96" s="879"/>
      <c r="P96" s="879"/>
      <c r="Q96" s="879"/>
      <c r="R96" s="879"/>
      <c r="S96" s="879"/>
      <c r="T96" s="879"/>
      <c r="U96" s="879"/>
      <c r="V96" s="879"/>
      <c r="W96" s="879"/>
      <c r="X96" s="879"/>
      <c r="Y96" s="879"/>
      <c r="Z96" s="879"/>
      <c r="AA96" s="879"/>
      <c r="AB96" s="879"/>
      <c r="AC96" s="879"/>
      <c r="AD96" s="879"/>
      <c r="AE96" s="879"/>
      <c r="AF96" s="879"/>
      <c r="AG96" s="896" t="s">
        <v>713</v>
      </c>
      <c r="AH96" s="896"/>
      <c r="AI96" s="896"/>
      <c r="AJ96" s="896"/>
      <c r="AK96" s="896"/>
      <c r="AL96" s="896"/>
      <c r="AM96" s="896"/>
      <c r="AN96" s="896"/>
      <c r="AO96" s="896"/>
      <c r="AP96" s="896"/>
      <c r="AQ96" s="896"/>
      <c r="AR96" s="896"/>
      <c r="AS96" s="896"/>
      <c r="AT96" s="896"/>
      <c r="AU96" s="896"/>
      <c r="AV96" s="896"/>
      <c r="AW96" s="896"/>
      <c r="AX96" s="896"/>
      <c r="AY96" s="896"/>
      <c r="AZ96" s="896"/>
      <c r="BA96" s="896"/>
      <c r="BB96" s="896"/>
      <c r="BC96" s="896"/>
      <c r="BD96" s="896"/>
      <c r="BE96" s="896"/>
    </row>
    <row r="97" spans="1:57" ht="11.25">
      <c r="A97" s="896"/>
      <c r="B97" s="896"/>
      <c r="C97" s="896"/>
      <c r="D97" s="896"/>
      <c r="E97" s="896"/>
      <c r="F97" s="879" t="s">
        <v>270</v>
      </c>
      <c r="G97" s="879"/>
      <c r="H97" s="879"/>
      <c r="I97" s="879"/>
      <c r="J97" s="879"/>
      <c r="K97" s="879"/>
      <c r="L97" s="879"/>
      <c r="M97" s="879"/>
      <c r="N97" s="879"/>
      <c r="O97" s="879"/>
      <c r="P97" s="879"/>
      <c r="Q97" s="879"/>
      <c r="R97" s="879"/>
      <c r="S97" s="879"/>
      <c r="T97" s="879"/>
      <c r="U97" s="879"/>
      <c r="V97" s="879"/>
      <c r="W97" s="879"/>
      <c r="X97" s="879"/>
      <c r="Y97" s="879"/>
      <c r="Z97" s="879"/>
      <c r="AA97" s="879"/>
      <c r="AB97" s="879"/>
      <c r="AC97" s="879"/>
      <c r="AD97" s="879"/>
      <c r="AE97" s="879"/>
      <c r="AF97" s="879"/>
      <c r="AG97" s="896" t="s">
        <v>712</v>
      </c>
      <c r="AH97" s="896"/>
      <c r="AI97" s="896"/>
      <c r="AJ97" s="896"/>
      <c r="AK97" s="896"/>
      <c r="AL97" s="896"/>
      <c r="AM97" s="896"/>
      <c r="AN97" s="896"/>
      <c r="AO97" s="896"/>
      <c r="AP97" s="896"/>
      <c r="AQ97" s="896"/>
      <c r="AR97" s="896"/>
      <c r="AS97" s="896"/>
      <c r="AT97" s="896"/>
      <c r="AU97" s="896"/>
      <c r="AV97" s="896"/>
      <c r="AW97" s="896"/>
      <c r="AX97" s="896"/>
      <c r="AY97" s="896"/>
      <c r="AZ97" s="896"/>
      <c r="BA97" s="896"/>
      <c r="BB97" s="896"/>
      <c r="BC97" s="896"/>
      <c r="BD97" s="896"/>
      <c r="BE97" s="896"/>
    </row>
    <row r="98" spans="1:57" ht="33.75" customHeight="1">
      <c r="A98" s="896"/>
      <c r="B98" s="896"/>
      <c r="C98" s="896"/>
      <c r="D98" s="896"/>
      <c r="E98" s="896"/>
      <c r="F98" s="879" t="s">
        <v>281</v>
      </c>
      <c r="G98" s="879"/>
      <c r="H98" s="879"/>
      <c r="I98" s="879"/>
      <c r="J98" s="879"/>
      <c r="K98" s="879"/>
      <c r="L98" s="879"/>
      <c r="M98" s="879"/>
      <c r="N98" s="879"/>
      <c r="O98" s="879"/>
      <c r="P98" s="879"/>
      <c r="Q98" s="879"/>
      <c r="R98" s="879"/>
      <c r="S98" s="879"/>
      <c r="T98" s="879"/>
      <c r="U98" s="879"/>
      <c r="V98" s="879"/>
      <c r="W98" s="879"/>
      <c r="X98" s="879"/>
      <c r="Y98" s="879"/>
      <c r="Z98" s="879"/>
      <c r="AA98" s="879"/>
      <c r="AB98" s="879"/>
      <c r="AC98" s="879"/>
      <c r="AD98" s="879"/>
      <c r="AE98" s="879"/>
      <c r="AF98" s="879"/>
      <c r="AG98" s="896" t="s">
        <v>712</v>
      </c>
      <c r="AH98" s="896"/>
      <c r="AI98" s="896"/>
      <c r="AJ98" s="896"/>
      <c r="AK98" s="896"/>
      <c r="AL98" s="896"/>
      <c r="AM98" s="896"/>
      <c r="AN98" s="896"/>
      <c r="AO98" s="896"/>
      <c r="AP98" s="896"/>
      <c r="AQ98" s="896"/>
      <c r="AR98" s="896"/>
      <c r="AS98" s="896"/>
      <c r="AT98" s="896"/>
      <c r="AU98" s="896"/>
      <c r="AV98" s="896"/>
      <c r="AW98" s="896"/>
      <c r="AX98" s="896"/>
      <c r="AY98" s="896"/>
      <c r="AZ98" s="896"/>
      <c r="BA98" s="896"/>
      <c r="BB98" s="896"/>
      <c r="BC98" s="896"/>
      <c r="BD98" s="896"/>
      <c r="BE98" s="896"/>
    </row>
    <row r="99" spans="1:57" ht="11.25" customHeight="1">
      <c r="A99" s="913" t="s">
        <v>115</v>
      </c>
      <c r="B99" s="914"/>
      <c r="C99" s="914"/>
      <c r="D99" s="914"/>
      <c r="E99" s="914"/>
      <c r="F99" s="914"/>
      <c r="G99" s="914"/>
      <c r="H99" s="914"/>
      <c r="I99" s="914"/>
      <c r="J99" s="914"/>
      <c r="K99" s="914"/>
      <c r="L99" s="914"/>
      <c r="M99" s="914"/>
      <c r="N99" s="914"/>
      <c r="O99" s="914"/>
      <c r="P99" s="914"/>
      <c r="Q99" s="914"/>
      <c r="R99" s="914"/>
      <c r="S99" s="914"/>
      <c r="T99" s="914"/>
      <c r="U99" s="914"/>
      <c r="V99" s="914"/>
      <c r="W99" s="914"/>
      <c r="X99" s="914"/>
      <c r="Y99" s="914"/>
      <c r="Z99" s="914"/>
      <c r="AA99" s="914"/>
      <c r="AB99" s="914"/>
      <c r="AC99" s="914"/>
      <c r="AD99" s="914"/>
      <c r="AE99" s="914"/>
      <c r="AF99" s="915"/>
      <c r="AG99" s="896" t="s">
        <v>712</v>
      </c>
      <c r="AH99" s="896"/>
      <c r="AI99" s="896"/>
      <c r="AJ99" s="896"/>
      <c r="AK99" s="896"/>
      <c r="AL99" s="896"/>
      <c r="AM99" s="896"/>
      <c r="AN99" s="896"/>
      <c r="AO99" s="896"/>
      <c r="AP99" s="896"/>
      <c r="AQ99" s="896"/>
      <c r="AR99" s="896"/>
      <c r="AS99" s="896"/>
      <c r="AT99" s="896"/>
      <c r="AU99" s="896"/>
      <c r="AV99" s="896"/>
      <c r="AW99" s="896"/>
      <c r="AX99" s="896"/>
      <c r="AY99" s="896"/>
      <c r="AZ99" s="896"/>
      <c r="BA99" s="896"/>
      <c r="BB99" s="896"/>
      <c r="BC99" s="896"/>
      <c r="BD99" s="896"/>
      <c r="BE99" s="896"/>
    </row>
    <row r="100" spans="1:57" ht="11.25">
      <c r="A100" s="865" t="s">
        <v>729</v>
      </c>
      <c r="B100" s="866"/>
      <c r="C100" s="866"/>
      <c r="D100" s="866"/>
      <c r="E100" s="866"/>
      <c r="F100" s="866"/>
      <c r="G100" s="866"/>
      <c r="H100" s="866"/>
      <c r="I100" s="866"/>
      <c r="J100" s="866"/>
      <c r="K100" s="866"/>
      <c r="L100" s="866"/>
      <c r="M100" s="866"/>
      <c r="N100" s="866"/>
      <c r="O100" s="866"/>
      <c r="P100" s="866"/>
      <c r="Q100" s="866"/>
      <c r="R100" s="866"/>
      <c r="S100" s="866"/>
      <c r="T100" s="866"/>
      <c r="U100" s="866"/>
      <c r="V100" s="866"/>
      <c r="W100" s="866"/>
      <c r="X100" s="866"/>
      <c r="Y100" s="866"/>
      <c r="Z100" s="866"/>
      <c r="AA100" s="866"/>
      <c r="AB100" s="866"/>
      <c r="AC100" s="866"/>
      <c r="AD100" s="866"/>
      <c r="AE100" s="866"/>
      <c r="AF100" s="866"/>
      <c r="AG100" s="866"/>
      <c r="AH100" s="866"/>
      <c r="AI100" s="866"/>
      <c r="AJ100" s="866"/>
      <c r="AK100" s="866"/>
      <c r="AL100" s="866"/>
      <c r="AM100" s="866"/>
      <c r="AN100" s="866"/>
      <c r="AO100" s="866"/>
      <c r="AP100" s="866"/>
      <c r="AQ100" s="866"/>
      <c r="AR100" s="866"/>
      <c r="AS100" s="866"/>
      <c r="AT100" s="866"/>
      <c r="AU100" s="866"/>
      <c r="AV100" s="866"/>
      <c r="AW100" s="866"/>
      <c r="AX100" s="866"/>
      <c r="AY100" s="866"/>
      <c r="AZ100" s="866"/>
      <c r="BA100" s="866"/>
      <c r="BB100" s="866"/>
      <c r="BC100" s="866"/>
      <c r="BD100" s="866"/>
      <c r="BE100" s="867"/>
    </row>
    <row r="101" spans="1:57" ht="21.75" customHeight="1">
      <c r="A101" s="896"/>
      <c r="B101" s="896"/>
      <c r="C101" s="896"/>
      <c r="D101" s="896"/>
      <c r="E101" s="896"/>
      <c r="F101" s="879" t="s">
        <v>268</v>
      </c>
      <c r="G101" s="879"/>
      <c r="H101" s="879"/>
      <c r="I101" s="879"/>
      <c r="J101" s="879"/>
      <c r="K101" s="879"/>
      <c r="L101" s="879"/>
      <c r="M101" s="879"/>
      <c r="N101" s="879"/>
      <c r="O101" s="879"/>
      <c r="P101" s="879"/>
      <c r="Q101" s="879"/>
      <c r="R101" s="879"/>
      <c r="S101" s="879"/>
      <c r="T101" s="879"/>
      <c r="U101" s="879"/>
      <c r="V101" s="879"/>
      <c r="W101" s="879"/>
      <c r="X101" s="879"/>
      <c r="Y101" s="879"/>
      <c r="Z101" s="879"/>
      <c r="AA101" s="879"/>
      <c r="AB101" s="879"/>
      <c r="AC101" s="879"/>
      <c r="AD101" s="879"/>
      <c r="AE101" s="879"/>
      <c r="AF101" s="879"/>
      <c r="AG101" s="896" t="s">
        <v>712</v>
      </c>
      <c r="AH101" s="896"/>
      <c r="AI101" s="896"/>
      <c r="AJ101" s="896"/>
      <c r="AK101" s="896"/>
      <c r="AL101" s="896"/>
      <c r="AM101" s="896"/>
      <c r="AN101" s="896"/>
      <c r="AO101" s="896"/>
      <c r="AP101" s="896"/>
      <c r="AQ101" s="896"/>
      <c r="AR101" s="896"/>
      <c r="AS101" s="896"/>
      <c r="AT101" s="896"/>
      <c r="AU101" s="896"/>
      <c r="AV101" s="896"/>
      <c r="AW101" s="896"/>
      <c r="AX101" s="896"/>
      <c r="AY101" s="896"/>
      <c r="AZ101" s="896"/>
      <c r="BA101" s="896"/>
      <c r="BB101" s="896"/>
      <c r="BC101" s="896"/>
      <c r="BD101" s="896"/>
      <c r="BE101" s="896"/>
    </row>
    <row r="102" spans="1:57" ht="11.25">
      <c r="A102" s="896"/>
      <c r="B102" s="896"/>
      <c r="C102" s="896"/>
      <c r="D102" s="896"/>
      <c r="E102" s="896"/>
      <c r="F102" s="879" t="s">
        <v>546</v>
      </c>
      <c r="G102" s="879"/>
      <c r="H102" s="879"/>
      <c r="I102" s="879"/>
      <c r="J102" s="879"/>
      <c r="K102" s="879"/>
      <c r="L102" s="879"/>
      <c r="M102" s="879"/>
      <c r="N102" s="879"/>
      <c r="O102" s="879"/>
      <c r="P102" s="879"/>
      <c r="Q102" s="879"/>
      <c r="R102" s="879"/>
      <c r="S102" s="879"/>
      <c r="T102" s="879"/>
      <c r="U102" s="879"/>
      <c r="V102" s="879"/>
      <c r="W102" s="879"/>
      <c r="X102" s="879"/>
      <c r="Y102" s="879"/>
      <c r="Z102" s="879"/>
      <c r="AA102" s="879"/>
      <c r="AB102" s="879"/>
      <c r="AC102" s="879"/>
      <c r="AD102" s="879"/>
      <c r="AE102" s="879"/>
      <c r="AF102" s="879"/>
      <c r="AG102" s="896" t="s">
        <v>712</v>
      </c>
      <c r="AH102" s="896"/>
      <c r="AI102" s="896"/>
      <c r="AJ102" s="896"/>
      <c r="AK102" s="896"/>
      <c r="AL102" s="896"/>
      <c r="AM102" s="896"/>
      <c r="AN102" s="896"/>
      <c r="AO102" s="896"/>
      <c r="AP102" s="896"/>
      <c r="AQ102" s="896"/>
      <c r="AR102" s="896"/>
      <c r="AS102" s="896"/>
      <c r="AT102" s="896"/>
      <c r="AU102" s="896"/>
      <c r="AV102" s="896"/>
      <c r="AW102" s="896"/>
      <c r="AX102" s="896"/>
      <c r="AY102" s="896"/>
      <c r="AZ102" s="896"/>
      <c r="BA102" s="896"/>
      <c r="BB102" s="896"/>
      <c r="BC102" s="896"/>
      <c r="BD102" s="896"/>
      <c r="BE102" s="896"/>
    </row>
    <row r="103" spans="1:57" ht="11.25">
      <c r="A103" s="896"/>
      <c r="B103" s="896"/>
      <c r="C103" s="896"/>
      <c r="D103" s="896"/>
      <c r="E103" s="896"/>
      <c r="F103" s="879" t="s">
        <v>267</v>
      </c>
      <c r="G103" s="879"/>
      <c r="H103" s="879"/>
      <c r="I103" s="879"/>
      <c r="J103" s="879"/>
      <c r="K103" s="879"/>
      <c r="L103" s="879"/>
      <c r="M103" s="879"/>
      <c r="N103" s="879"/>
      <c r="O103" s="879"/>
      <c r="P103" s="879"/>
      <c r="Q103" s="879"/>
      <c r="R103" s="879"/>
      <c r="S103" s="879"/>
      <c r="T103" s="879"/>
      <c r="U103" s="879"/>
      <c r="V103" s="879"/>
      <c r="W103" s="879"/>
      <c r="X103" s="879"/>
      <c r="Y103" s="879"/>
      <c r="Z103" s="879"/>
      <c r="AA103" s="879"/>
      <c r="AB103" s="879"/>
      <c r="AC103" s="879"/>
      <c r="AD103" s="879"/>
      <c r="AE103" s="879"/>
      <c r="AF103" s="879"/>
      <c r="AG103" s="896" t="s">
        <v>713</v>
      </c>
      <c r="AH103" s="896"/>
      <c r="AI103" s="896"/>
      <c r="AJ103" s="896"/>
      <c r="AK103" s="896"/>
      <c r="AL103" s="896"/>
      <c r="AM103" s="896"/>
      <c r="AN103" s="896"/>
      <c r="AO103" s="896"/>
      <c r="AP103" s="896"/>
      <c r="AQ103" s="896"/>
      <c r="AR103" s="896"/>
      <c r="AS103" s="896"/>
      <c r="AT103" s="896"/>
      <c r="AU103" s="896"/>
      <c r="AV103" s="896"/>
      <c r="AW103" s="896"/>
      <c r="AX103" s="896"/>
      <c r="AY103" s="896"/>
      <c r="AZ103" s="896"/>
      <c r="BA103" s="896"/>
      <c r="BB103" s="896"/>
      <c r="BC103" s="896"/>
      <c r="BD103" s="896"/>
      <c r="BE103" s="896"/>
    </row>
    <row r="104" spans="1:57" ht="24" customHeight="1">
      <c r="A104" s="896"/>
      <c r="B104" s="896"/>
      <c r="C104" s="896"/>
      <c r="D104" s="896"/>
      <c r="E104" s="896"/>
      <c r="F104" s="879" t="s">
        <v>270</v>
      </c>
      <c r="G104" s="879"/>
      <c r="H104" s="879"/>
      <c r="I104" s="879"/>
      <c r="J104" s="879"/>
      <c r="K104" s="879"/>
      <c r="L104" s="879"/>
      <c r="M104" s="879"/>
      <c r="N104" s="879"/>
      <c r="O104" s="879"/>
      <c r="P104" s="879"/>
      <c r="Q104" s="879"/>
      <c r="R104" s="879"/>
      <c r="S104" s="879"/>
      <c r="T104" s="879"/>
      <c r="U104" s="879"/>
      <c r="V104" s="879"/>
      <c r="W104" s="879"/>
      <c r="X104" s="879"/>
      <c r="Y104" s="879"/>
      <c r="Z104" s="879"/>
      <c r="AA104" s="879"/>
      <c r="AB104" s="879"/>
      <c r="AC104" s="879"/>
      <c r="AD104" s="879"/>
      <c r="AE104" s="879"/>
      <c r="AF104" s="879"/>
      <c r="AG104" s="896" t="s">
        <v>712</v>
      </c>
      <c r="AH104" s="896"/>
      <c r="AI104" s="896"/>
      <c r="AJ104" s="896"/>
      <c r="AK104" s="896"/>
      <c r="AL104" s="896"/>
      <c r="AM104" s="896"/>
      <c r="AN104" s="896"/>
      <c r="AO104" s="896"/>
      <c r="AP104" s="896"/>
      <c r="AQ104" s="896"/>
      <c r="AR104" s="896"/>
      <c r="AS104" s="896"/>
      <c r="AT104" s="896"/>
      <c r="AU104" s="896"/>
      <c r="AV104" s="896"/>
      <c r="AW104" s="896"/>
      <c r="AX104" s="896"/>
      <c r="AY104" s="896"/>
      <c r="AZ104" s="896"/>
      <c r="BA104" s="896"/>
      <c r="BB104" s="896"/>
      <c r="BC104" s="896"/>
      <c r="BD104" s="896"/>
      <c r="BE104" s="896"/>
    </row>
    <row r="105" spans="1:57" ht="22.5" customHeight="1">
      <c r="A105" s="896"/>
      <c r="B105" s="896"/>
      <c r="C105" s="896"/>
      <c r="D105" s="896"/>
      <c r="E105" s="896"/>
      <c r="F105" s="879" t="s">
        <v>271</v>
      </c>
      <c r="G105" s="879"/>
      <c r="H105" s="879"/>
      <c r="I105" s="879"/>
      <c r="J105" s="879"/>
      <c r="K105" s="879"/>
      <c r="L105" s="879"/>
      <c r="M105" s="879"/>
      <c r="N105" s="879"/>
      <c r="O105" s="879"/>
      <c r="P105" s="879"/>
      <c r="Q105" s="879"/>
      <c r="R105" s="879"/>
      <c r="S105" s="879"/>
      <c r="T105" s="879"/>
      <c r="U105" s="879"/>
      <c r="V105" s="879"/>
      <c r="W105" s="879"/>
      <c r="X105" s="879"/>
      <c r="Y105" s="879"/>
      <c r="Z105" s="879"/>
      <c r="AA105" s="879"/>
      <c r="AB105" s="879"/>
      <c r="AC105" s="879"/>
      <c r="AD105" s="879"/>
      <c r="AE105" s="879"/>
      <c r="AF105" s="879"/>
      <c r="AG105" s="896" t="s">
        <v>712</v>
      </c>
      <c r="AH105" s="896"/>
      <c r="AI105" s="896"/>
      <c r="AJ105" s="896"/>
      <c r="AK105" s="896"/>
      <c r="AL105" s="896"/>
      <c r="AM105" s="896"/>
      <c r="AN105" s="896"/>
      <c r="AO105" s="896"/>
      <c r="AP105" s="896"/>
      <c r="AQ105" s="896"/>
      <c r="AR105" s="896"/>
      <c r="AS105" s="896"/>
      <c r="AT105" s="896"/>
      <c r="AU105" s="896"/>
      <c r="AV105" s="896"/>
      <c r="AW105" s="896"/>
      <c r="AX105" s="896"/>
      <c r="AY105" s="896"/>
      <c r="AZ105" s="896"/>
      <c r="BA105" s="896"/>
      <c r="BB105" s="896"/>
      <c r="BC105" s="896"/>
      <c r="BD105" s="896"/>
      <c r="BE105" s="896"/>
    </row>
    <row r="106" spans="1:57" ht="11.25" customHeight="1">
      <c r="A106" s="865" t="s">
        <v>57</v>
      </c>
      <c r="B106" s="866"/>
      <c r="C106" s="866"/>
      <c r="D106" s="866"/>
      <c r="E106" s="866"/>
      <c r="F106" s="866"/>
      <c r="G106" s="866"/>
      <c r="H106" s="866"/>
      <c r="I106" s="866"/>
      <c r="J106" s="866"/>
      <c r="K106" s="866"/>
      <c r="L106" s="866"/>
      <c r="M106" s="866"/>
      <c r="N106" s="866"/>
      <c r="O106" s="866"/>
      <c r="P106" s="866"/>
      <c r="Q106" s="866"/>
      <c r="R106" s="866"/>
      <c r="S106" s="866"/>
      <c r="T106" s="866"/>
      <c r="U106" s="866"/>
      <c r="V106" s="866"/>
      <c r="W106" s="866"/>
      <c r="X106" s="866"/>
      <c r="Y106" s="866"/>
      <c r="Z106" s="866"/>
      <c r="AA106" s="866"/>
      <c r="AB106" s="866"/>
      <c r="AC106" s="866"/>
      <c r="AD106" s="866"/>
      <c r="AE106" s="866"/>
      <c r="AF106" s="866"/>
      <c r="AG106" s="866"/>
      <c r="AH106" s="866"/>
      <c r="AI106" s="866"/>
      <c r="AJ106" s="866"/>
      <c r="AK106" s="866"/>
      <c r="AL106" s="866"/>
      <c r="AM106" s="866"/>
      <c r="AN106" s="866"/>
      <c r="AO106" s="866"/>
      <c r="AP106" s="866"/>
      <c r="AQ106" s="866"/>
      <c r="AR106" s="866"/>
      <c r="AS106" s="866"/>
      <c r="AT106" s="866"/>
      <c r="AU106" s="866"/>
      <c r="AV106" s="866"/>
      <c r="AW106" s="866"/>
      <c r="AX106" s="866"/>
      <c r="AY106" s="866"/>
      <c r="AZ106" s="866"/>
      <c r="BA106" s="866"/>
      <c r="BB106" s="866"/>
      <c r="BC106" s="866"/>
      <c r="BD106" s="866"/>
      <c r="BE106" s="867"/>
    </row>
    <row r="107" spans="1:57" ht="24" customHeight="1">
      <c r="A107" s="896"/>
      <c r="B107" s="896"/>
      <c r="C107" s="896"/>
      <c r="D107" s="896"/>
      <c r="E107" s="896"/>
      <c r="F107" s="879" t="s">
        <v>268</v>
      </c>
      <c r="G107" s="879"/>
      <c r="H107" s="879"/>
      <c r="I107" s="879"/>
      <c r="J107" s="879"/>
      <c r="K107" s="879"/>
      <c r="L107" s="879"/>
      <c r="M107" s="879"/>
      <c r="N107" s="879"/>
      <c r="O107" s="879"/>
      <c r="P107" s="879"/>
      <c r="Q107" s="879"/>
      <c r="R107" s="879"/>
      <c r="S107" s="879"/>
      <c r="T107" s="879"/>
      <c r="U107" s="879"/>
      <c r="V107" s="879"/>
      <c r="W107" s="879"/>
      <c r="X107" s="879"/>
      <c r="Y107" s="879"/>
      <c r="Z107" s="879"/>
      <c r="AA107" s="879"/>
      <c r="AB107" s="879"/>
      <c r="AC107" s="879"/>
      <c r="AD107" s="879"/>
      <c r="AE107" s="879"/>
      <c r="AF107" s="879"/>
      <c r="AG107" s="896" t="s">
        <v>712</v>
      </c>
      <c r="AH107" s="896"/>
      <c r="AI107" s="896"/>
      <c r="AJ107" s="896"/>
      <c r="AK107" s="896"/>
      <c r="AL107" s="896"/>
      <c r="AM107" s="896"/>
      <c r="AN107" s="896"/>
      <c r="AO107" s="896"/>
      <c r="AP107" s="896"/>
      <c r="AQ107" s="896"/>
      <c r="AR107" s="896"/>
      <c r="AS107" s="896"/>
      <c r="AT107" s="896"/>
      <c r="AU107" s="896"/>
      <c r="AV107" s="896"/>
      <c r="AW107" s="896"/>
      <c r="AX107" s="896"/>
      <c r="AY107" s="896"/>
      <c r="AZ107" s="896"/>
      <c r="BA107" s="896"/>
      <c r="BB107" s="896"/>
      <c r="BC107" s="896"/>
      <c r="BD107" s="896"/>
      <c r="BE107" s="896"/>
    </row>
    <row r="108" spans="1:57" ht="24.75" customHeight="1">
      <c r="A108" s="896"/>
      <c r="B108" s="896"/>
      <c r="C108" s="896"/>
      <c r="D108" s="896"/>
      <c r="E108" s="896"/>
      <c r="F108" s="879" t="s">
        <v>266</v>
      </c>
      <c r="G108" s="879"/>
      <c r="H108" s="879"/>
      <c r="I108" s="879"/>
      <c r="J108" s="879"/>
      <c r="K108" s="879"/>
      <c r="L108" s="879"/>
      <c r="M108" s="879"/>
      <c r="N108" s="879"/>
      <c r="O108" s="879"/>
      <c r="P108" s="879"/>
      <c r="Q108" s="879"/>
      <c r="R108" s="879"/>
      <c r="S108" s="879"/>
      <c r="T108" s="879"/>
      <c r="U108" s="879"/>
      <c r="V108" s="879"/>
      <c r="W108" s="879"/>
      <c r="X108" s="879"/>
      <c r="Y108" s="879"/>
      <c r="Z108" s="879"/>
      <c r="AA108" s="879"/>
      <c r="AB108" s="879"/>
      <c r="AC108" s="879"/>
      <c r="AD108" s="879"/>
      <c r="AE108" s="879"/>
      <c r="AF108" s="879"/>
      <c r="AG108" s="896" t="s">
        <v>712</v>
      </c>
      <c r="AH108" s="896"/>
      <c r="AI108" s="896"/>
      <c r="AJ108" s="896"/>
      <c r="AK108" s="896"/>
      <c r="AL108" s="896"/>
      <c r="AM108" s="896"/>
      <c r="AN108" s="896"/>
      <c r="AO108" s="896"/>
      <c r="AP108" s="896"/>
      <c r="AQ108" s="896"/>
      <c r="AR108" s="896"/>
      <c r="AS108" s="896"/>
      <c r="AT108" s="896"/>
      <c r="AU108" s="896"/>
      <c r="AV108" s="896"/>
      <c r="AW108" s="896"/>
      <c r="AX108" s="896"/>
      <c r="AY108" s="896"/>
      <c r="AZ108" s="896"/>
      <c r="BA108" s="896"/>
      <c r="BB108" s="896"/>
      <c r="BC108" s="896"/>
      <c r="BD108" s="896"/>
      <c r="BE108" s="896"/>
    </row>
    <row r="109" spans="1:57" ht="22.5" customHeight="1">
      <c r="A109" s="896"/>
      <c r="B109" s="896"/>
      <c r="C109" s="896"/>
      <c r="D109" s="896"/>
      <c r="E109" s="896"/>
      <c r="F109" s="879" t="s">
        <v>267</v>
      </c>
      <c r="G109" s="879"/>
      <c r="H109" s="879"/>
      <c r="I109" s="879"/>
      <c r="J109" s="879"/>
      <c r="K109" s="879"/>
      <c r="L109" s="879"/>
      <c r="M109" s="879"/>
      <c r="N109" s="879"/>
      <c r="O109" s="879"/>
      <c r="P109" s="879"/>
      <c r="Q109" s="879"/>
      <c r="R109" s="879"/>
      <c r="S109" s="879"/>
      <c r="T109" s="879"/>
      <c r="U109" s="879"/>
      <c r="V109" s="879"/>
      <c r="W109" s="879"/>
      <c r="X109" s="879"/>
      <c r="Y109" s="879"/>
      <c r="Z109" s="879"/>
      <c r="AA109" s="879"/>
      <c r="AB109" s="879"/>
      <c r="AC109" s="879"/>
      <c r="AD109" s="879"/>
      <c r="AE109" s="879"/>
      <c r="AF109" s="879"/>
      <c r="AG109" s="896" t="s">
        <v>713</v>
      </c>
      <c r="AH109" s="896"/>
      <c r="AI109" s="896"/>
      <c r="AJ109" s="896"/>
      <c r="AK109" s="896"/>
      <c r="AL109" s="896"/>
      <c r="AM109" s="896"/>
      <c r="AN109" s="896"/>
      <c r="AO109" s="896"/>
      <c r="AP109" s="896"/>
      <c r="AQ109" s="896"/>
      <c r="AR109" s="896"/>
      <c r="AS109" s="896"/>
      <c r="AT109" s="896"/>
      <c r="AU109" s="896"/>
      <c r="AV109" s="896"/>
      <c r="AW109" s="896"/>
      <c r="AX109" s="896"/>
      <c r="AY109" s="896"/>
      <c r="AZ109" s="896"/>
      <c r="BA109" s="896"/>
      <c r="BB109" s="896"/>
      <c r="BC109" s="896"/>
      <c r="BD109" s="896"/>
      <c r="BE109" s="896"/>
    </row>
    <row r="110" spans="1:57" ht="21" customHeight="1">
      <c r="A110" s="896"/>
      <c r="B110" s="896"/>
      <c r="C110" s="896"/>
      <c r="D110" s="896"/>
      <c r="E110" s="896"/>
      <c r="F110" s="879" t="s">
        <v>271</v>
      </c>
      <c r="G110" s="879"/>
      <c r="H110" s="879"/>
      <c r="I110" s="879"/>
      <c r="J110" s="879"/>
      <c r="K110" s="879"/>
      <c r="L110" s="879"/>
      <c r="M110" s="879"/>
      <c r="N110" s="879"/>
      <c r="O110" s="879"/>
      <c r="P110" s="879"/>
      <c r="Q110" s="879"/>
      <c r="R110" s="879"/>
      <c r="S110" s="879"/>
      <c r="T110" s="879"/>
      <c r="U110" s="879"/>
      <c r="V110" s="879"/>
      <c r="W110" s="879"/>
      <c r="X110" s="879"/>
      <c r="Y110" s="879"/>
      <c r="Z110" s="879"/>
      <c r="AA110" s="879"/>
      <c r="AB110" s="879"/>
      <c r="AC110" s="879"/>
      <c r="AD110" s="879"/>
      <c r="AE110" s="879"/>
      <c r="AF110" s="879"/>
      <c r="AG110" s="896" t="s">
        <v>712</v>
      </c>
      <c r="AH110" s="896"/>
      <c r="AI110" s="896"/>
      <c r="AJ110" s="896"/>
      <c r="AK110" s="896"/>
      <c r="AL110" s="896"/>
      <c r="AM110" s="896"/>
      <c r="AN110" s="896"/>
      <c r="AO110" s="896"/>
      <c r="AP110" s="896"/>
      <c r="AQ110" s="896"/>
      <c r="AR110" s="896"/>
      <c r="AS110" s="896"/>
      <c r="AT110" s="896"/>
      <c r="AU110" s="896"/>
      <c r="AV110" s="896"/>
      <c r="AW110" s="896"/>
      <c r="AX110" s="896"/>
      <c r="AY110" s="896"/>
      <c r="AZ110" s="896"/>
      <c r="BA110" s="896"/>
      <c r="BB110" s="896"/>
      <c r="BC110" s="896"/>
      <c r="BD110" s="896"/>
      <c r="BE110" s="896"/>
    </row>
    <row r="111" spans="1:57" ht="20.25" customHeight="1">
      <c r="A111" s="865" t="s">
        <v>59</v>
      </c>
      <c r="B111" s="866"/>
      <c r="C111" s="866"/>
      <c r="D111" s="866"/>
      <c r="E111" s="866"/>
      <c r="F111" s="866"/>
      <c r="G111" s="866"/>
      <c r="H111" s="866"/>
      <c r="I111" s="866"/>
      <c r="J111" s="866"/>
      <c r="K111" s="866"/>
      <c r="L111" s="866"/>
      <c r="M111" s="866"/>
      <c r="N111" s="866"/>
      <c r="O111" s="866"/>
      <c r="P111" s="866"/>
      <c r="Q111" s="866"/>
      <c r="R111" s="866"/>
      <c r="S111" s="866"/>
      <c r="T111" s="866"/>
      <c r="U111" s="866"/>
      <c r="V111" s="866"/>
      <c r="W111" s="866"/>
      <c r="X111" s="866"/>
      <c r="Y111" s="866"/>
      <c r="Z111" s="866"/>
      <c r="AA111" s="866"/>
      <c r="AB111" s="866"/>
      <c r="AC111" s="866"/>
      <c r="AD111" s="866"/>
      <c r="AE111" s="866"/>
      <c r="AF111" s="866"/>
      <c r="AG111" s="866"/>
      <c r="AH111" s="866"/>
      <c r="AI111" s="866"/>
      <c r="AJ111" s="866"/>
      <c r="AK111" s="866"/>
      <c r="AL111" s="866"/>
      <c r="AM111" s="866"/>
      <c r="AN111" s="866"/>
      <c r="AO111" s="866"/>
      <c r="AP111" s="866"/>
      <c r="AQ111" s="866"/>
      <c r="AR111" s="866"/>
      <c r="AS111" s="866"/>
      <c r="AT111" s="866"/>
      <c r="AU111" s="866"/>
      <c r="AV111" s="866"/>
      <c r="AW111" s="866"/>
      <c r="AX111" s="866"/>
      <c r="AY111" s="866"/>
      <c r="AZ111" s="866"/>
      <c r="BA111" s="866"/>
      <c r="BB111" s="866"/>
      <c r="BC111" s="866"/>
      <c r="BD111" s="866"/>
      <c r="BE111" s="867"/>
    </row>
    <row r="112" spans="1:57" ht="20.25" customHeight="1">
      <c r="A112" s="896"/>
      <c r="B112" s="896"/>
      <c r="C112" s="896"/>
      <c r="D112" s="896"/>
      <c r="E112" s="896"/>
      <c r="F112" s="879" t="s">
        <v>268</v>
      </c>
      <c r="G112" s="879"/>
      <c r="H112" s="879"/>
      <c r="I112" s="879"/>
      <c r="J112" s="879"/>
      <c r="K112" s="879"/>
      <c r="L112" s="879"/>
      <c r="M112" s="879"/>
      <c r="N112" s="879"/>
      <c r="O112" s="879"/>
      <c r="P112" s="879"/>
      <c r="Q112" s="879"/>
      <c r="R112" s="879"/>
      <c r="S112" s="879"/>
      <c r="T112" s="879"/>
      <c r="U112" s="879"/>
      <c r="V112" s="879"/>
      <c r="W112" s="879"/>
      <c r="X112" s="879"/>
      <c r="Y112" s="879"/>
      <c r="Z112" s="879"/>
      <c r="AA112" s="879"/>
      <c r="AB112" s="879"/>
      <c r="AC112" s="879"/>
      <c r="AD112" s="879"/>
      <c r="AE112" s="879"/>
      <c r="AF112" s="879"/>
      <c r="AG112" s="896" t="s">
        <v>712</v>
      </c>
      <c r="AH112" s="896"/>
      <c r="AI112" s="896"/>
      <c r="AJ112" s="896"/>
      <c r="AK112" s="896"/>
      <c r="AL112" s="896"/>
      <c r="AM112" s="896"/>
      <c r="AN112" s="896"/>
      <c r="AO112" s="896"/>
      <c r="AP112" s="896"/>
      <c r="AQ112" s="896"/>
      <c r="AR112" s="896"/>
      <c r="AS112" s="896"/>
      <c r="AT112" s="896"/>
      <c r="AU112" s="896"/>
      <c r="AV112" s="896"/>
      <c r="AW112" s="896"/>
      <c r="AX112" s="896"/>
      <c r="AY112" s="896"/>
      <c r="AZ112" s="896"/>
      <c r="BA112" s="896"/>
      <c r="BB112" s="896"/>
      <c r="BC112" s="896"/>
      <c r="BD112" s="896"/>
      <c r="BE112" s="896"/>
    </row>
    <row r="113" spans="1:57" ht="20.25" customHeight="1">
      <c r="A113" s="896"/>
      <c r="B113" s="896"/>
      <c r="C113" s="896"/>
      <c r="D113" s="896"/>
      <c r="E113" s="896"/>
      <c r="F113" s="879" t="s">
        <v>266</v>
      </c>
      <c r="G113" s="879"/>
      <c r="H113" s="879"/>
      <c r="I113" s="879"/>
      <c r="J113" s="879"/>
      <c r="K113" s="879"/>
      <c r="L113" s="879"/>
      <c r="M113" s="879"/>
      <c r="N113" s="879"/>
      <c r="O113" s="879"/>
      <c r="P113" s="879"/>
      <c r="Q113" s="879"/>
      <c r="R113" s="879"/>
      <c r="S113" s="879"/>
      <c r="T113" s="879"/>
      <c r="U113" s="879"/>
      <c r="V113" s="879"/>
      <c r="W113" s="879"/>
      <c r="X113" s="879"/>
      <c r="Y113" s="879"/>
      <c r="Z113" s="879"/>
      <c r="AA113" s="879"/>
      <c r="AB113" s="879"/>
      <c r="AC113" s="879"/>
      <c r="AD113" s="879"/>
      <c r="AE113" s="879"/>
      <c r="AF113" s="879"/>
      <c r="AG113" s="896" t="s">
        <v>712</v>
      </c>
      <c r="AH113" s="896"/>
      <c r="AI113" s="896"/>
      <c r="AJ113" s="896"/>
      <c r="AK113" s="896"/>
      <c r="AL113" s="896"/>
      <c r="AM113" s="896"/>
      <c r="AN113" s="896"/>
      <c r="AO113" s="896"/>
      <c r="AP113" s="896"/>
      <c r="AQ113" s="896"/>
      <c r="AR113" s="896"/>
      <c r="AS113" s="896"/>
      <c r="AT113" s="896"/>
      <c r="AU113" s="896"/>
      <c r="AV113" s="896"/>
      <c r="AW113" s="896"/>
      <c r="AX113" s="896"/>
      <c r="AY113" s="896"/>
      <c r="AZ113" s="896"/>
      <c r="BA113" s="896"/>
      <c r="BB113" s="896"/>
      <c r="BC113" s="896"/>
      <c r="BD113" s="896"/>
      <c r="BE113" s="896"/>
    </row>
    <row r="114" spans="1:57" ht="20.25" customHeight="1">
      <c r="A114" s="896"/>
      <c r="B114" s="896"/>
      <c r="C114" s="896"/>
      <c r="D114" s="896"/>
      <c r="E114" s="896"/>
      <c r="F114" s="879" t="s">
        <v>267</v>
      </c>
      <c r="G114" s="879"/>
      <c r="H114" s="879"/>
      <c r="I114" s="879"/>
      <c r="J114" s="879"/>
      <c r="K114" s="879"/>
      <c r="L114" s="879"/>
      <c r="M114" s="879"/>
      <c r="N114" s="879"/>
      <c r="O114" s="879"/>
      <c r="P114" s="879"/>
      <c r="Q114" s="879"/>
      <c r="R114" s="879"/>
      <c r="S114" s="879"/>
      <c r="T114" s="879"/>
      <c r="U114" s="879"/>
      <c r="V114" s="879"/>
      <c r="W114" s="879"/>
      <c r="X114" s="879"/>
      <c r="Y114" s="879"/>
      <c r="Z114" s="879"/>
      <c r="AA114" s="879"/>
      <c r="AB114" s="879"/>
      <c r="AC114" s="879"/>
      <c r="AD114" s="879"/>
      <c r="AE114" s="879"/>
      <c r="AF114" s="879"/>
      <c r="AG114" s="896" t="s">
        <v>713</v>
      </c>
      <c r="AH114" s="896"/>
      <c r="AI114" s="896"/>
      <c r="AJ114" s="896"/>
      <c r="AK114" s="896"/>
      <c r="AL114" s="896"/>
      <c r="AM114" s="896"/>
      <c r="AN114" s="896"/>
      <c r="AO114" s="896"/>
      <c r="AP114" s="896"/>
      <c r="AQ114" s="896"/>
      <c r="AR114" s="896"/>
      <c r="AS114" s="896"/>
      <c r="AT114" s="896"/>
      <c r="AU114" s="896"/>
      <c r="AV114" s="896"/>
      <c r="AW114" s="896"/>
      <c r="AX114" s="896"/>
      <c r="AY114" s="896"/>
      <c r="AZ114" s="896"/>
      <c r="BA114" s="896"/>
      <c r="BB114" s="896"/>
      <c r="BC114" s="896"/>
      <c r="BD114" s="896"/>
      <c r="BE114" s="896"/>
    </row>
    <row r="115" spans="1:57" ht="20.25" customHeight="1">
      <c r="A115" s="896"/>
      <c r="B115" s="896"/>
      <c r="C115" s="896"/>
      <c r="D115" s="896"/>
      <c r="E115" s="896"/>
      <c r="F115" s="879" t="s">
        <v>271</v>
      </c>
      <c r="G115" s="879"/>
      <c r="H115" s="879"/>
      <c r="I115" s="879"/>
      <c r="J115" s="879"/>
      <c r="K115" s="879"/>
      <c r="L115" s="879"/>
      <c r="M115" s="879"/>
      <c r="N115" s="879"/>
      <c r="O115" s="879"/>
      <c r="P115" s="879"/>
      <c r="Q115" s="879"/>
      <c r="R115" s="879"/>
      <c r="S115" s="879"/>
      <c r="T115" s="879"/>
      <c r="U115" s="879"/>
      <c r="V115" s="879"/>
      <c r="W115" s="879"/>
      <c r="X115" s="879"/>
      <c r="Y115" s="879"/>
      <c r="Z115" s="879"/>
      <c r="AA115" s="879"/>
      <c r="AB115" s="879"/>
      <c r="AC115" s="879"/>
      <c r="AD115" s="879"/>
      <c r="AE115" s="879"/>
      <c r="AF115" s="879"/>
      <c r="AG115" s="896" t="s">
        <v>712</v>
      </c>
      <c r="AH115" s="896"/>
      <c r="AI115" s="896"/>
      <c r="AJ115" s="896"/>
      <c r="AK115" s="896"/>
      <c r="AL115" s="896"/>
      <c r="AM115" s="896"/>
      <c r="AN115" s="896"/>
      <c r="AO115" s="896"/>
      <c r="AP115" s="896"/>
      <c r="AQ115" s="896"/>
      <c r="AR115" s="896"/>
      <c r="AS115" s="896"/>
      <c r="AT115" s="896"/>
      <c r="AU115" s="896"/>
      <c r="AV115" s="896"/>
      <c r="AW115" s="896"/>
      <c r="AX115" s="896"/>
      <c r="AY115" s="896"/>
      <c r="AZ115" s="896"/>
      <c r="BA115" s="896"/>
      <c r="BB115" s="896"/>
      <c r="BC115" s="896"/>
      <c r="BD115" s="896"/>
      <c r="BE115" s="896"/>
    </row>
    <row r="116" spans="1:57" ht="33" customHeight="1">
      <c r="A116" s="909" t="s">
        <v>243</v>
      </c>
      <c r="B116" s="910"/>
      <c r="C116" s="910"/>
      <c r="D116" s="910"/>
      <c r="E116" s="910"/>
      <c r="F116" s="910"/>
      <c r="G116" s="910"/>
      <c r="H116" s="910"/>
      <c r="I116" s="910"/>
      <c r="J116" s="910"/>
      <c r="K116" s="910"/>
      <c r="L116" s="910"/>
      <c r="M116" s="910"/>
      <c r="N116" s="910"/>
      <c r="O116" s="910"/>
      <c r="P116" s="910"/>
      <c r="Q116" s="910"/>
      <c r="R116" s="910"/>
      <c r="S116" s="910"/>
      <c r="T116" s="910"/>
      <c r="U116" s="910"/>
      <c r="V116" s="910"/>
      <c r="W116" s="910"/>
      <c r="X116" s="910"/>
      <c r="Y116" s="910"/>
      <c r="Z116" s="910"/>
      <c r="AA116" s="910"/>
      <c r="AB116" s="910"/>
      <c r="AC116" s="910"/>
      <c r="AD116" s="910"/>
      <c r="AE116" s="910"/>
      <c r="AF116" s="910"/>
      <c r="AG116" s="910"/>
      <c r="AH116" s="910"/>
      <c r="AI116" s="910"/>
      <c r="AJ116" s="910"/>
      <c r="AK116" s="910"/>
      <c r="AL116" s="910"/>
      <c r="AM116" s="910"/>
      <c r="AN116" s="910"/>
      <c r="AO116" s="910"/>
      <c r="AP116" s="910"/>
      <c r="AQ116" s="910"/>
      <c r="AR116" s="910"/>
      <c r="AS116" s="910"/>
      <c r="AT116" s="910"/>
      <c r="AU116" s="910"/>
      <c r="AV116" s="910"/>
      <c r="AW116" s="910"/>
      <c r="AX116" s="910"/>
      <c r="AY116" s="910"/>
      <c r="AZ116" s="910"/>
      <c r="BA116" s="910"/>
      <c r="BB116" s="910"/>
      <c r="BC116" s="910"/>
      <c r="BD116" s="910"/>
      <c r="BE116" s="911"/>
    </row>
    <row r="117" spans="1:57" ht="11.25">
      <c r="A117" s="896"/>
      <c r="B117" s="896"/>
      <c r="C117" s="896"/>
      <c r="D117" s="896"/>
      <c r="E117" s="896"/>
      <c r="F117" s="879" t="s">
        <v>284</v>
      </c>
      <c r="G117" s="879"/>
      <c r="H117" s="879"/>
      <c r="I117" s="879"/>
      <c r="J117" s="879"/>
      <c r="K117" s="879"/>
      <c r="L117" s="879"/>
      <c r="M117" s="879"/>
      <c r="N117" s="879"/>
      <c r="O117" s="879"/>
      <c r="P117" s="879"/>
      <c r="Q117" s="879"/>
      <c r="R117" s="879"/>
      <c r="S117" s="879"/>
      <c r="T117" s="879"/>
      <c r="U117" s="879"/>
      <c r="V117" s="879"/>
      <c r="W117" s="879"/>
      <c r="X117" s="879"/>
      <c r="Y117" s="879"/>
      <c r="Z117" s="879"/>
      <c r="AA117" s="879"/>
      <c r="AB117" s="879"/>
      <c r="AC117" s="879"/>
      <c r="AD117" s="879"/>
      <c r="AE117" s="879"/>
      <c r="AF117" s="879"/>
      <c r="AG117" s="896" t="s">
        <v>712</v>
      </c>
      <c r="AH117" s="896"/>
      <c r="AI117" s="896"/>
      <c r="AJ117" s="896"/>
      <c r="AK117" s="896"/>
      <c r="AL117" s="896"/>
      <c r="AM117" s="896"/>
      <c r="AN117" s="896"/>
      <c r="AO117" s="896"/>
      <c r="AP117" s="896"/>
      <c r="AQ117" s="896"/>
      <c r="AR117" s="896"/>
      <c r="AS117" s="896"/>
      <c r="AT117" s="896"/>
      <c r="AU117" s="896"/>
      <c r="AV117" s="896"/>
      <c r="AW117" s="896"/>
      <c r="AX117" s="896"/>
      <c r="AY117" s="896"/>
      <c r="AZ117" s="896"/>
      <c r="BA117" s="896"/>
      <c r="BB117" s="896"/>
      <c r="BC117" s="896"/>
      <c r="BD117" s="896"/>
      <c r="BE117" s="896"/>
    </row>
    <row r="118" spans="1:57" ht="11.25">
      <c r="A118" s="896"/>
      <c r="B118" s="896"/>
      <c r="C118" s="896"/>
      <c r="D118" s="896"/>
      <c r="E118" s="896"/>
      <c r="F118" s="879" t="s">
        <v>268</v>
      </c>
      <c r="G118" s="879"/>
      <c r="H118" s="879"/>
      <c r="I118" s="879"/>
      <c r="J118" s="879"/>
      <c r="K118" s="879"/>
      <c r="L118" s="879"/>
      <c r="M118" s="879"/>
      <c r="N118" s="879"/>
      <c r="O118" s="879"/>
      <c r="P118" s="879"/>
      <c r="Q118" s="879"/>
      <c r="R118" s="879"/>
      <c r="S118" s="879"/>
      <c r="T118" s="879"/>
      <c r="U118" s="879"/>
      <c r="V118" s="879"/>
      <c r="W118" s="879"/>
      <c r="X118" s="879"/>
      <c r="Y118" s="879"/>
      <c r="Z118" s="879"/>
      <c r="AA118" s="879"/>
      <c r="AB118" s="879"/>
      <c r="AC118" s="879"/>
      <c r="AD118" s="879"/>
      <c r="AE118" s="879"/>
      <c r="AF118" s="879"/>
      <c r="AG118" s="896" t="s">
        <v>712</v>
      </c>
      <c r="AH118" s="896"/>
      <c r="AI118" s="896"/>
      <c r="AJ118" s="896"/>
      <c r="AK118" s="896"/>
      <c r="AL118" s="896"/>
      <c r="AM118" s="896"/>
      <c r="AN118" s="896"/>
      <c r="AO118" s="896"/>
      <c r="AP118" s="896"/>
      <c r="AQ118" s="896"/>
      <c r="AR118" s="896"/>
      <c r="AS118" s="896"/>
      <c r="AT118" s="896"/>
      <c r="AU118" s="896"/>
      <c r="AV118" s="896"/>
      <c r="AW118" s="896"/>
      <c r="AX118" s="896"/>
      <c r="AY118" s="896"/>
      <c r="AZ118" s="896"/>
      <c r="BA118" s="896"/>
      <c r="BB118" s="896"/>
      <c r="BC118" s="896"/>
      <c r="BD118" s="896"/>
      <c r="BE118" s="896"/>
    </row>
    <row r="119" spans="1:57" ht="11.25">
      <c r="A119" s="908"/>
      <c r="B119" s="896"/>
      <c r="C119" s="896"/>
      <c r="D119" s="896"/>
      <c r="E119" s="896"/>
      <c r="F119" s="879" t="s">
        <v>269</v>
      </c>
      <c r="G119" s="879"/>
      <c r="H119" s="879"/>
      <c r="I119" s="879"/>
      <c r="J119" s="879"/>
      <c r="K119" s="879"/>
      <c r="L119" s="879"/>
      <c r="M119" s="879"/>
      <c r="N119" s="879"/>
      <c r="O119" s="879"/>
      <c r="P119" s="879"/>
      <c r="Q119" s="879"/>
      <c r="R119" s="879"/>
      <c r="S119" s="879"/>
      <c r="T119" s="879"/>
      <c r="U119" s="879"/>
      <c r="V119" s="879"/>
      <c r="W119" s="879"/>
      <c r="X119" s="879"/>
      <c r="Y119" s="879"/>
      <c r="Z119" s="879"/>
      <c r="AA119" s="879"/>
      <c r="AB119" s="879"/>
      <c r="AC119" s="879"/>
      <c r="AD119" s="879"/>
      <c r="AE119" s="879"/>
      <c r="AF119" s="879"/>
      <c r="AG119" s="896" t="s">
        <v>712</v>
      </c>
      <c r="AH119" s="896"/>
      <c r="AI119" s="896"/>
      <c r="AJ119" s="896"/>
      <c r="AK119" s="896"/>
      <c r="AL119" s="896"/>
      <c r="AM119" s="896"/>
      <c r="AN119" s="896"/>
      <c r="AO119" s="896"/>
      <c r="AP119" s="896"/>
      <c r="AQ119" s="896"/>
      <c r="AR119" s="896"/>
      <c r="AS119" s="896"/>
      <c r="AT119" s="896"/>
      <c r="AU119" s="896"/>
      <c r="AV119" s="896"/>
      <c r="AW119" s="896"/>
      <c r="AX119" s="896"/>
      <c r="AY119" s="896"/>
      <c r="AZ119" s="896"/>
      <c r="BA119" s="896"/>
      <c r="BB119" s="896"/>
      <c r="BC119" s="896"/>
      <c r="BD119" s="896"/>
      <c r="BE119" s="896"/>
    </row>
    <row r="120" spans="1:57" ht="11.25">
      <c r="A120" s="896"/>
      <c r="B120" s="896"/>
      <c r="C120" s="896"/>
      <c r="D120" s="896"/>
      <c r="E120" s="896"/>
      <c r="F120" s="879" t="s">
        <v>267</v>
      </c>
      <c r="G120" s="879"/>
      <c r="H120" s="879"/>
      <c r="I120" s="879"/>
      <c r="J120" s="879"/>
      <c r="K120" s="879"/>
      <c r="L120" s="879"/>
      <c r="M120" s="879"/>
      <c r="N120" s="879"/>
      <c r="O120" s="879"/>
      <c r="P120" s="879"/>
      <c r="Q120" s="879"/>
      <c r="R120" s="879"/>
      <c r="S120" s="879"/>
      <c r="T120" s="879"/>
      <c r="U120" s="879"/>
      <c r="V120" s="879"/>
      <c r="W120" s="879"/>
      <c r="X120" s="879"/>
      <c r="Y120" s="879"/>
      <c r="Z120" s="879"/>
      <c r="AA120" s="879"/>
      <c r="AB120" s="879"/>
      <c r="AC120" s="879"/>
      <c r="AD120" s="879"/>
      <c r="AE120" s="879"/>
      <c r="AF120" s="879"/>
      <c r="AG120" s="896" t="s">
        <v>713</v>
      </c>
      <c r="AH120" s="896"/>
      <c r="AI120" s="896"/>
      <c r="AJ120" s="896"/>
      <c r="AK120" s="896"/>
      <c r="AL120" s="896"/>
      <c r="AM120" s="896"/>
      <c r="AN120" s="896"/>
      <c r="AO120" s="896"/>
      <c r="AP120" s="896"/>
      <c r="AQ120" s="896"/>
      <c r="AR120" s="896"/>
      <c r="AS120" s="896"/>
      <c r="AT120" s="896"/>
      <c r="AU120" s="896"/>
      <c r="AV120" s="896"/>
      <c r="AW120" s="896"/>
      <c r="AX120" s="896"/>
      <c r="AY120" s="896"/>
      <c r="AZ120" s="896"/>
      <c r="BA120" s="896"/>
      <c r="BB120" s="896"/>
      <c r="BC120" s="896"/>
      <c r="BD120" s="896"/>
      <c r="BE120" s="896"/>
    </row>
    <row r="121" spans="1:57" ht="11.25">
      <c r="A121" s="896"/>
      <c r="B121" s="896"/>
      <c r="C121" s="896"/>
      <c r="D121" s="896"/>
      <c r="E121" s="896"/>
      <c r="F121" s="879" t="s">
        <v>270</v>
      </c>
      <c r="G121" s="879"/>
      <c r="H121" s="879"/>
      <c r="I121" s="879"/>
      <c r="J121" s="879"/>
      <c r="K121" s="879"/>
      <c r="L121" s="879"/>
      <c r="M121" s="879"/>
      <c r="N121" s="879"/>
      <c r="O121" s="879"/>
      <c r="P121" s="879"/>
      <c r="Q121" s="879"/>
      <c r="R121" s="879"/>
      <c r="S121" s="879"/>
      <c r="T121" s="879"/>
      <c r="U121" s="879"/>
      <c r="V121" s="879"/>
      <c r="W121" s="879"/>
      <c r="X121" s="879"/>
      <c r="Y121" s="879"/>
      <c r="Z121" s="879"/>
      <c r="AA121" s="879"/>
      <c r="AB121" s="879"/>
      <c r="AC121" s="879"/>
      <c r="AD121" s="879"/>
      <c r="AE121" s="879"/>
      <c r="AF121" s="879"/>
      <c r="AG121" s="896" t="s">
        <v>713</v>
      </c>
      <c r="AH121" s="896"/>
      <c r="AI121" s="896"/>
      <c r="AJ121" s="896"/>
      <c r="AK121" s="896"/>
      <c r="AL121" s="896"/>
      <c r="AM121" s="896"/>
      <c r="AN121" s="896"/>
      <c r="AO121" s="896"/>
      <c r="AP121" s="896"/>
      <c r="AQ121" s="896"/>
      <c r="AR121" s="896"/>
      <c r="AS121" s="896"/>
      <c r="AT121" s="896"/>
      <c r="AU121" s="896"/>
      <c r="AV121" s="896"/>
      <c r="AW121" s="896"/>
      <c r="AX121" s="896"/>
      <c r="AY121" s="896"/>
      <c r="AZ121" s="896"/>
      <c r="BA121" s="896"/>
      <c r="BB121" s="896"/>
      <c r="BC121" s="896"/>
      <c r="BD121" s="896"/>
      <c r="BE121" s="896"/>
    </row>
    <row r="122" spans="1:57" ht="11.25">
      <c r="A122" s="896"/>
      <c r="B122" s="896"/>
      <c r="C122" s="896"/>
      <c r="D122" s="896"/>
      <c r="E122" s="896"/>
      <c r="F122" s="879" t="s">
        <v>281</v>
      </c>
      <c r="G122" s="879"/>
      <c r="H122" s="879"/>
      <c r="I122" s="879"/>
      <c r="J122" s="879"/>
      <c r="K122" s="879"/>
      <c r="L122" s="879"/>
      <c r="M122" s="879"/>
      <c r="N122" s="879"/>
      <c r="O122" s="879"/>
      <c r="P122" s="879"/>
      <c r="Q122" s="879"/>
      <c r="R122" s="879"/>
      <c r="S122" s="879"/>
      <c r="T122" s="879"/>
      <c r="U122" s="879"/>
      <c r="V122" s="879"/>
      <c r="W122" s="879"/>
      <c r="X122" s="879"/>
      <c r="Y122" s="879"/>
      <c r="Z122" s="879"/>
      <c r="AA122" s="879"/>
      <c r="AB122" s="879"/>
      <c r="AC122" s="879"/>
      <c r="AD122" s="879"/>
      <c r="AE122" s="879"/>
      <c r="AF122" s="879"/>
      <c r="AG122" s="896" t="s">
        <v>712</v>
      </c>
      <c r="AH122" s="896"/>
      <c r="AI122" s="896"/>
      <c r="AJ122" s="896"/>
      <c r="AK122" s="896"/>
      <c r="AL122" s="896"/>
      <c r="AM122" s="896"/>
      <c r="AN122" s="896"/>
      <c r="AO122" s="896"/>
      <c r="AP122" s="896"/>
      <c r="AQ122" s="896"/>
      <c r="AR122" s="896"/>
      <c r="AS122" s="896"/>
      <c r="AT122" s="896"/>
      <c r="AU122" s="896"/>
      <c r="AV122" s="896"/>
      <c r="AW122" s="896"/>
      <c r="AX122" s="896"/>
      <c r="AY122" s="896"/>
      <c r="AZ122" s="896"/>
      <c r="BA122" s="896"/>
      <c r="BB122" s="896"/>
      <c r="BC122" s="896"/>
      <c r="BD122" s="896"/>
      <c r="BE122" s="896"/>
    </row>
    <row r="123" spans="1:57" ht="11.25" customHeight="1">
      <c r="A123" s="913" t="s">
        <v>115</v>
      </c>
      <c r="B123" s="914"/>
      <c r="C123" s="914"/>
      <c r="D123" s="914"/>
      <c r="E123" s="914"/>
      <c r="F123" s="914"/>
      <c r="G123" s="914"/>
      <c r="H123" s="914"/>
      <c r="I123" s="914"/>
      <c r="J123" s="914"/>
      <c r="K123" s="914"/>
      <c r="L123" s="914"/>
      <c r="M123" s="914"/>
      <c r="N123" s="914"/>
      <c r="O123" s="914"/>
      <c r="P123" s="914"/>
      <c r="Q123" s="914"/>
      <c r="R123" s="914"/>
      <c r="S123" s="914"/>
      <c r="T123" s="914"/>
      <c r="U123" s="914"/>
      <c r="V123" s="914"/>
      <c r="W123" s="914"/>
      <c r="X123" s="914"/>
      <c r="Y123" s="914"/>
      <c r="Z123" s="914"/>
      <c r="AA123" s="914"/>
      <c r="AB123" s="914"/>
      <c r="AC123" s="914"/>
      <c r="AD123" s="914"/>
      <c r="AE123" s="914"/>
      <c r="AF123" s="915"/>
      <c r="AG123" s="896" t="s">
        <v>712</v>
      </c>
      <c r="AH123" s="896"/>
      <c r="AI123" s="896"/>
      <c r="AJ123" s="896"/>
      <c r="AK123" s="896"/>
      <c r="AL123" s="896"/>
      <c r="AM123" s="896"/>
      <c r="AN123" s="896"/>
      <c r="AO123" s="896"/>
      <c r="AP123" s="896"/>
      <c r="AQ123" s="896"/>
      <c r="AR123" s="896"/>
      <c r="AS123" s="896"/>
      <c r="AT123" s="896"/>
      <c r="AU123" s="896"/>
      <c r="AV123" s="896"/>
      <c r="AW123" s="896"/>
      <c r="AX123" s="896"/>
      <c r="AY123" s="896"/>
      <c r="AZ123" s="896"/>
      <c r="BA123" s="896"/>
      <c r="BB123" s="896"/>
      <c r="BC123" s="896"/>
      <c r="BD123" s="896"/>
      <c r="BE123" s="896"/>
    </row>
    <row r="124" spans="1:32" ht="11.25">
      <c r="A124" s="191"/>
      <c r="B124" s="191"/>
      <c r="C124" s="191"/>
      <c r="D124" s="191"/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</row>
    <row r="125" spans="1:32" ht="11.25">
      <c r="A125" s="191"/>
      <c r="B125" s="191"/>
      <c r="C125" s="191"/>
      <c r="D125" s="191"/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</row>
    <row r="127" spans="1:32" ht="11.25">
      <c r="A127" s="426" t="s">
        <v>404</v>
      </c>
      <c r="B127" s="426"/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426"/>
      <c r="U127" s="426"/>
      <c r="V127" s="426"/>
      <c r="W127" s="426"/>
      <c r="X127" s="426"/>
      <c r="Y127" s="426"/>
      <c r="Z127" s="426"/>
      <c r="AA127" s="426"/>
      <c r="AB127" s="426"/>
      <c r="AC127" s="426"/>
      <c r="AD127" s="426"/>
      <c r="AE127" s="426"/>
      <c r="AF127" s="426"/>
    </row>
  </sheetData>
  <sheetProtection/>
  <mergeCells count="295">
    <mergeCell ref="A123:AF123"/>
    <mergeCell ref="AX13:AZ13"/>
    <mergeCell ref="AG13:AS13"/>
    <mergeCell ref="AF9:BE9"/>
    <mergeCell ref="AG12:BE12"/>
    <mergeCell ref="AG11:BE11"/>
    <mergeCell ref="AG51:BE51"/>
    <mergeCell ref="AG52:BE52"/>
    <mergeCell ref="A49:E49"/>
    <mergeCell ref="A50:E50"/>
    <mergeCell ref="A52:E52"/>
    <mergeCell ref="AA13:AB13"/>
    <mergeCell ref="AC13:AE13"/>
    <mergeCell ref="F48:AF48"/>
    <mergeCell ref="A21:E21"/>
    <mergeCell ref="F18:AF18"/>
    <mergeCell ref="F50:AF50"/>
    <mergeCell ref="F49:AF49"/>
    <mergeCell ref="AT13:AW13"/>
    <mergeCell ref="A73:BE73"/>
    <mergeCell ref="AG69:BE69"/>
    <mergeCell ref="AG70:BE70"/>
    <mergeCell ref="AG71:BE71"/>
    <mergeCell ref="AG65:BE65"/>
    <mergeCell ref="AG66:BE66"/>
    <mergeCell ref="AG67:BE67"/>
    <mergeCell ref="AG41:BE41"/>
    <mergeCell ref="AG42:BE42"/>
    <mergeCell ref="AG109:BE109"/>
    <mergeCell ref="AG110:BE110"/>
    <mergeCell ref="A81:BE81"/>
    <mergeCell ref="A87:BE87"/>
    <mergeCell ref="AG83:BE83"/>
    <mergeCell ref="AG84:BE84"/>
    <mergeCell ref="AG85:BE85"/>
    <mergeCell ref="AG86:BE86"/>
    <mergeCell ref="AG103:BE103"/>
    <mergeCell ref="AG104:BE104"/>
    <mergeCell ref="AF7:BE7"/>
    <mergeCell ref="AF8:BE8"/>
    <mergeCell ref="A100:BE100"/>
    <mergeCell ref="AG102:BE102"/>
    <mergeCell ref="AG80:BE80"/>
    <mergeCell ref="F56:AF56"/>
    <mergeCell ref="F67:AF67"/>
    <mergeCell ref="AG74:BE74"/>
    <mergeCell ref="AG75:BE75"/>
    <mergeCell ref="F31:AF31"/>
    <mergeCell ref="AG105:BE105"/>
    <mergeCell ref="AG101:BE101"/>
    <mergeCell ref="AG79:BE79"/>
    <mergeCell ref="A5:BE5"/>
    <mergeCell ref="AG94:BE94"/>
    <mergeCell ref="AG95:BE95"/>
    <mergeCell ref="AG89:BE89"/>
    <mergeCell ref="AG90:BE90"/>
    <mergeCell ref="AG91:BE91"/>
    <mergeCell ref="F75:AF75"/>
    <mergeCell ref="AK3:BE3"/>
    <mergeCell ref="AG118:BE118"/>
    <mergeCell ref="AG119:BE119"/>
    <mergeCell ref="AG112:BE112"/>
    <mergeCell ref="AG113:BE113"/>
    <mergeCell ref="AG114:BE114"/>
    <mergeCell ref="A106:BE106"/>
    <mergeCell ref="A111:BE111"/>
    <mergeCell ref="A116:BE116"/>
    <mergeCell ref="AG93:BE93"/>
    <mergeCell ref="AG123:BE123"/>
    <mergeCell ref="AG120:BE120"/>
    <mergeCell ref="AG121:BE121"/>
    <mergeCell ref="AG122:BE122"/>
    <mergeCell ref="AG39:BE39"/>
    <mergeCell ref="AG40:BE40"/>
    <mergeCell ref="A43:BE43"/>
    <mergeCell ref="A44:E44"/>
    <mergeCell ref="A41:E41"/>
    <mergeCell ref="F41:AF41"/>
    <mergeCell ref="A27:E27"/>
    <mergeCell ref="A23:E23"/>
    <mergeCell ref="AG31:BE31"/>
    <mergeCell ref="AG32:BE32"/>
    <mergeCell ref="AG23:BE23"/>
    <mergeCell ref="AG24:BE24"/>
    <mergeCell ref="AG26:BE26"/>
    <mergeCell ref="A25:BE25"/>
    <mergeCell ref="F27:AF27"/>
    <mergeCell ref="F26:AF26"/>
    <mergeCell ref="F69:AF69"/>
    <mergeCell ref="A26:E26"/>
    <mergeCell ref="A24:E24"/>
    <mergeCell ref="F105:AF105"/>
    <mergeCell ref="AG27:BE27"/>
    <mergeCell ref="AG28:BE28"/>
    <mergeCell ref="AG29:BE29"/>
    <mergeCell ref="AG33:BE33"/>
    <mergeCell ref="AG34:BE34"/>
    <mergeCell ref="AG44:BE44"/>
    <mergeCell ref="A71:E71"/>
    <mergeCell ref="AG37:BE37"/>
    <mergeCell ref="AG38:BE38"/>
    <mergeCell ref="F110:AF110"/>
    <mergeCell ref="F112:AF112"/>
    <mergeCell ref="F121:AF121"/>
    <mergeCell ref="F117:AF117"/>
    <mergeCell ref="F113:AF113"/>
    <mergeCell ref="F82:AF82"/>
    <mergeCell ref="F55:AF55"/>
    <mergeCell ref="A68:BE68"/>
    <mergeCell ref="AG54:BE54"/>
    <mergeCell ref="AG55:BE55"/>
    <mergeCell ref="AG56:BE56"/>
    <mergeCell ref="F66:AF66"/>
    <mergeCell ref="F54:AF54"/>
    <mergeCell ref="F34:AF34"/>
    <mergeCell ref="A47:BE47"/>
    <mergeCell ref="AG49:BE49"/>
    <mergeCell ref="AG50:BE50"/>
    <mergeCell ref="F29:AF29"/>
    <mergeCell ref="F32:AF32"/>
    <mergeCell ref="A42:AF42"/>
    <mergeCell ref="AG36:BE36"/>
    <mergeCell ref="A29:E29"/>
    <mergeCell ref="A31:E31"/>
    <mergeCell ref="A22:E22"/>
    <mergeCell ref="AG16:BE17"/>
    <mergeCell ref="AG18:BE18"/>
    <mergeCell ref="A19:BE19"/>
    <mergeCell ref="AG20:BE20"/>
    <mergeCell ref="A18:E18"/>
    <mergeCell ref="A20:E20"/>
    <mergeCell ref="F20:AF20"/>
    <mergeCell ref="A16:E17"/>
    <mergeCell ref="F16:AF17"/>
    <mergeCell ref="AG22:BE22"/>
    <mergeCell ref="F86:AF86"/>
    <mergeCell ref="F95:AF95"/>
    <mergeCell ref="F44:AF44"/>
    <mergeCell ref="F45:AF45"/>
    <mergeCell ref="AG57:BE57"/>
    <mergeCell ref="F83:AF83"/>
    <mergeCell ref="F21:AF21"/>
    <mergeCell ref="AG21:BE21"/>
    <mergeCell ref="AG45:BE45"/>
    <mergeCell ref="AG46:BE46"/>
    <mergeCell ref="A35:BE35"/>
    <mergeCell ref="A30:BE30"/>
    <mergeCell ref="A28:E28"/>
    <mergeCell ref="F24:AF24"/>
    <mergeCell ref="F23:AF23"/>
    <mergeCell ref="F22:AF22"/>
    <mergeCell ref="F28:AF28"/>
    <mergeCell ref="F109:AF109"/>
    <mergeCell ref="F107:AF107"/>
    <mergeCell ref="F108:AF108"/>
    <mergeCell ref="A92:BE92"/>
    <mergeCell ref="A103:E103"/>
    <mergeCell ref="A104:E104"/>
    <mergeCell ref="A105:E105"/>
    <mergeCell ref="F102:AF102"/>
    <mergeCell ref="F104:AF104"/>
    <mergeCell ref="AG76:BE76"/>
    <mergeCell ref="AG88:BE88"/>
    <mergeCell ref="AG115:BE115"/>
    <mergeCell ref="F84:AF84"/>
    <mergeCell ref="F85:AF85"/>
    <mergeCell ref="F101:AF101"/>
    <mergeCell ref="F88:AF88"/>
    <mergeCell ref="F79:AF79"/>
    <mergeCell ref="F76:AF76"/>
    <mergeCell ref="F89:AF89"/>
    <mergeCell ref="A101:E101"/>
    <mergeCell ref="F98:AF98"/>
    <mergeCell ref="AG117:BE117"/>
    <mergeCell ref="AG107:BE107"/>
    <mergeCell ref="AG108:BE108"/>
    <mergeCell ref="AG96:BE96"/>
    <mergeCell ref="AG97:BE97"/>
    <mergeCell ref="AG98:BE98"/>
    <mergeCell ref="AG99:BE99"/>
    <mergeCell ref="F103:AF103"/>
    <mergeCell ref="A99:AF99"/>
    <mergeCell ref="F94:AF94"/>
    <mergeCell ref="A95:E95"/>
    <mergeCell ref="F97:AF97"/>
    <mergeCell ref="F70:AF70"/>
    <mergeCell ref="F74:AF74"/>
    <mergeCell ref="F80:AF80"/>
    <mergeCell ref="F72:AF72"/>
    <mergeCell ref="A74:E74"/>
    <mergeCell ref="F71:AF71"/>
    <mergeCell ref="A75:E75"/>
    <mergeCell ref="F57:AF57"/>
    <mergeCell ref="A69:E69"/>
    <mergeCell ref="AG59:BE59"/>
    <mergeCell ref="F62:AF62"/>
    <mergeCell ref="A64:E64"/>
    <mergeCell ref="F64:AF64"/>
    <mergeCell ref="F65:AF65"/>
    <mergeCell ref="AG72:BE72"/>
    <mergeCell ref="F60:AF60"/>
    <mergeCell ref="F52:AF52"/>
    <mergeCell ref="A58:BE58"/>
    <mergeCell ref="A45:E45"/>
    <mergeCell ref="A48:E48"/>
    <mergeCell ref="A46:E46"/>
    <mergeCell ref="F46:AF46"/>
    <mergeCell ref="AG48:BE48"/>
    <mergeCell ref="A53:BE53"/>
    <mergeCell ref="F51:AF51"/>
    <mergeCell ref="A51:E51"/>
    <mergeCell ref="A112:E112"/>
    <mergeCell ref="A76:E76"/>
    <mergeCell ref="A59:E59"/>
    <mergeCell ref="F59:AF59"/>
    <mergeCell ref="A32:E32"/>
    <mergeCell ref="A33:E33"/>
    <mergeCell ref="A34:E34"/>
    <mergeCell ref="F33:AF33"/>
    <mergeCell ref="A56:E56"/>
    <mergeCell ref="A57:E57"/>
    <mergeCell ref="A109:E109"/>
    <mergeCell ref="A110:E110"/>
    <mergeCell ref="A40:E40"/>
    <mergeCell ref="F40:AF40"/>
    <mergeCell ref="A122:E122"/>
    <mergeCell ref="F122:AF122"/>
    <mergeCell ref="A89:E89"/>
    <mergeCell ref="A90:E90"/>
    <mergeCell ref="F90:AF90"/>
    <mergeCell ref="F91:AF91"/>
    <mergeCell ref="A113:E113"/>
    <mergeCell ref="A114:E114"/>
    <mergeCell ref="F120:AF120"/>
    <mergeCell ref="A118:E118"/>
    <mergeCell ref="A119:E119"/>
    <mergeCell ref="F115:AF115"/>
    <mergeCell ref="F114:AF114"/>
    <mergeCell ref="A115:E115"/>
    <mergeCell ref="A79:E79"/>
    <mergeCell ref="A98:E98"/>
    <mergeCell ref="A94:E94"/>
    <mergeCell ref="A85:E85"/>
    <mergeCell ref="A88:E88"/>
    <mergeCell ref="A86:E86"/>
    <mergeCell ref="A82:E82"/>
    <mergeCell ref="A93:E93"/>
    <mergeCell ref="A102:E102"/>
    <mergeCell ref="A91:E91"/>
    <mergeCell ref="A108:E108"/>
    <mergeCell ref="A77:E77"/>
    <mergeCell ref="F93:AF93"/>
    <mergeCell ref="A72:E72"/>
    <mergeCell ref="A83:E83"/>
    <mergeCell ref="A80:E80"/>
    <mergeCell ref="A84:E84"/>
    <mergeCell ref="A78:E78"/>
    <mergeCell ref="AG82:BE82"/>
    <mergeCell ref="F77:AF77"/>
    <mergeCell ref="A54:E54"/>
    <mergeCell ref="A66:E66"/>
    <mergeCell ref="A67:E67"/>
    <mergeCell ref="A70:E70"/>
    <mergeCell ref="A65:E65"/>
    <mergeCell ref="A60:E60"/>
    <mergeCell ref="A62:E62"/>
    <mergeCell ref="A55:E55"/>
    <mergeCell ref="F78:AF78"/>
    <mergeCell ref="AG77:BE77"/>
    <mergeCell ref="AG78:BE78"/>
    <mergeCell ref="AG60:BE60"/>
    <mergeCell ref="A61:E61"/>
    <mergeCell ref="F61:AF61"/>
    <mergeCell ref="AG61:BE61"/>
    <mergeCell ref="AG62:BE62"/>
    <mergeCell ref="A63:BE63"/>
    <mergeCell ref="AG64:BE64"/>
    <mergeCell ref="A36:E36"/>
    <mergeCell ref="F36:AF36"/>
    <mergeCell ref="A39:E39"/>
    <mergeCell ref="F39:AF39"/>
    <mergeCell ref="A38:E38"/>
    <mergeCell ref="F38:AF38"/>
    <mergeCell ref="A37:E37"/>
    <mergeCell ref="F37:AF37"/>
    <mergeCell ref="A127:AF127"/>
    <mergeCell ref="A96:E96"/>
    <mergeCell ref="F96:AF96"/>
    <mergeCell ref="A97:E97"/>
    <mergeCell ref="A121:E121"/>
    <mergeCell ref="F119:AF119"/>
    <mergeCell ref="F118:AF118"/>
    <mergeCell ref="A120:E120"/>
    <mergeCell ref="A107:E107"/>
    <mergeCell ref="A117:E11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3" max="5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B88"/>
  <sheetViews>
    <sheetView view="pageBreakPreview" zoomScaleSheetLayoutView="100" zoomScalePageLayoutView="0" workbookViewId="0" topLeftCell="A31">
      <selection activeCell="C39" sqref="C39"/>
    </sheetView>
  </sheetViews>
  <sheetFormatPr defaultColWidth="10.25390625" defaultRowHeight="12.75"/>
  <cols>
    <col min="1" max="1" width="59.875" style="62" customWidth="1"/>
    <col min="2" max="2" width="16.125" style="62" customWidth="1"/>
    <col min="3" max="3" width="17.375" style="62" customWidth="1"/>
    <col min="4" max="4" width="15.75390625" style="62" customWidth="1"/>
    <col min="5" max="5" width="27.125" style="62" customWidth="1"/>
    <col min="6" max="6" width="14.625" style="62" customWidth="1"/>
    <col min="7" max="7" width="21.75390625" style="62" customWidth="1"/>
    <col min="8" max="8" width="15.875" style="62" hidden="1" customWidth="1"/>
    <col min="9" max="9" width="16.375" style="62" hidden="1" customWidth="1"/>
    <col min="10" max="10" width="14.875" style="62" hidden="1" customWidth="1"/>
    <col min="11" max="11" width="16.00390625" style="62" hidden="1" customWidth="1"/>
    <col min="12" max="12" width="17.875" style="62" hidden="1" customWidth="1"/>
    <col min="13" max="13" width="18.125" style="62" hidden="1" customWidth="1"/>
    <col min="14" max="14" width="17.625" style="62" hidden="1" customWidth="1"/>
    <col min="15" max="15" width="18.875" style="62" hidden="1" customWidth="1"/>
    <col min="16" max="16" width="16.125" style="62" hidden="1" customWidth="1"/>
    <col min="17" max="17" width="17.875" style="62" hidden="1" customWidth="1"/>
    <col min="18" max="18" width="16.375" style="62" hidden="1" customWidth="1"/>
    <col min="19" max="19" width="16.125" style="62" hidden="1" customWidth="1"/>
    <col min="20" max="20" width="16.875" style="62" hidden="1" customWidth="1"/>
    <col min="21" max="21" width="16.00390625" style="62" customWidth="1"/>
    <col min="22" max="22" width="17.875" style="62" customWidth="1"/>
    <col min="23" max="23" width="18.75390625" style="62" customWidth="1"/>
    <col min="24" max="24" width="17.875" style="62" customWidth="1"/>
    <col min="25" max="25" width="20.125" style="62" customWidth="1"/>
    <col min="26" max="26" width="18.875" style="62" customWidth="1"/>
    <col min="27" max="27" width="17.125" style="62" customWidth="1"/>
    <col min="28" max="28" width="12.875" style="62" bestFit="1" customWidth="1"/>
    <col min="29" max="16384" width="10.25390625" style="62" customWidth="1"/>
  </cols>
  <sheetData>
    <row r="1" spans="1:22" ht="15.75">
      <c r="A1" s="61"/>
      <c r="B1" s="61"/>
      <c r="C1" s="61"/>
      <c r="D1" s="61"/>
      <c r="E1" s="61"/>
      <c r="F1" s="61"/>
      <c r="G1" s="61"/>
      <c r="H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3" t="s">
        <v>71</v>
      </c>
    </row>
    <row r="2" spans="1:22" ht="15.75">
      <c r="A2" s="61"/>
      <c r="B2" s="61"/>
      <c r="C2" s="61"/>
      <c r="D2" s="61"/>
      <c r="E2" s="61"/>
      <c r="F2" s="61"/>
      <c r="G2" s="61"/>
      <c r="H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3" t="s">
        <v>474</v>
      </c>
    </row>
    <row r="3" spans="1:22" ht="15.75">
      <c r="A3" s="61"/>
      <c r="B3" s="61"/>
      <c r="C3" s="61"/>
      <c r="D3" s="61"/>
      <c r="E3" s="61"/>
      <c r="F3" s="61"/>
      <c r="G3" s="61"/>
      <c r="H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3" t="s">
        <v>72</v>
      </c>
    </row>
    <row r="4" spans="1:20" ht="15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5.75">
      <c r="A5" s="924" t="s">
        <v>476</v>
      </c>
      <c r="B5" s="924"/>
      <c r="C5" s="924"/>
      <c r="D5" s="924"/>
      <c r="E5" s="924"/>
      <c r="F5" s="924"/>
      <c r="G5" s="924"/>
      <c r="H5" s="924"/>
      <c r="I5" s="924"/>
      <c r="J5" s="65"/>
      <c r="K5" s="65"/>
      <c r="L5" s="65"/>
      <c r="M5" s="65"/>
      <c r="N5" s="65"/>
      <c r="O5" s="65"/>
      <c r="P5" s="65"/>
      <c r="Q5" s="65"/>
      <c r="R5" s="65"/>
      <c r="S5" s="65"/>
      <c r="T5" s="61"/>
    </row>
    <row r="6" spans="1:20" ht="15.75">
      <c r="A6" s="65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2" ht="15.75">
      <c r="A7" s="925" t="s">
        <v>221</v>
      </c>
      <c r="B7" s="925"/>
      <c r="C7" s="925"/>
      <c r="D7" s="925"/>
      <c r="E7" s="925"/>
      <c r="F7" s="925"/>
      <c r="G7" s="925"/>
      <c r="H7" s="925"/>
      <c r="I7" s="925"/>
      <c r="J7" s="61"/>
      <c r="L7" s="61"/>
      <c r="M7" s="61"/>
      <c r="N7" s="61"/>
      <c r="O7" s="61"/>
      <c r="P7" s="61"/>
      <c r="Q7" s="61"/>
      <c r="R7" s="61"/>
      <c r="S7" s="61"/>
      <c r="T7" s="61"/>
      <c r="V7" s="66" t="s">
        <v>362</v>
      </c>
    </row>
    <row r="8" spans="1:22" ht="15.75">
      <c r="A8" s="65"/>
      <c r="B8" s="61"/>
      <c r="C8" s="61"/>
      <c r="D8" s="61"/>
      <c r="E8" s="61"/>
      <c r="F8" s="61"/>
      <c r="G8" s="61"/>
      <c r="H8" s="61"/>
      <c r="L8" s="61"/>
      <c r="M8" s="61"/>
      <c r="N8" s="61"/>
      <c r="O8" s="61"/>
      <c r="P8" s="61"/>
      <c r="Q8" s="61"/>
      <c r="R8" s="61"/>
      <c r="S8" s="61"/>
      <c r="T8" s="918" t="s">
        <v>606</v>
      </c>
      <c r="U8" s="918"/>
      <c r="V8" s="918"/>
    </row>
    <row r="9" spans="1:22" ht="15.75">
      <c r="A9" s="65"/>
      <c r="B9" s="61"/>
      <c r="C9" s="61"/>
      <c r="D9" s="61"/>
      <c r="E9" s="61"/>
      <c r="F9" s="61"/>
      <c r="G9" s="61"/>
      <c r="H9" s="61"/>
      <c r="L9" s="61"/>
      <c r="M9" s="61"/>
      <c r="N9" s="61"/>
      <c r="O9" s="61"/>
      <c r="P9" s="61"/>
      <c r="Q9" s="61"/>
      <c r="R9" s="61"/>
      <c r="S9" s="61"/>
      <c r="T9" s="918" t="s">
        <v>212</v>
      </c>
      <c r="U9" s="918"/>
      <c r="V9" s="918"/>
    </row>
    <row r="10" spans="1:22" ht="15.75">
      <c r="A10" s="65"/>
      <c r="B10" s="61"/>
      <c r="C10" s="61"/>
      <c r="D10" s="61"/>
      <c r="E10" s="61"/>
      <c r="F10" s="61"/>
      <c r="G10" s="61"/>
      <c r="H10" s="61"/>
      <c r="L10" s="61"/>
      <c r="M10" s="61"/>
      <c r="N10" s="61"/>
      <c r="O10" s="61"/>
      <c r="P10" s="61"/>
      <c r="Q10" s="61"/>
      <c r="R10" s="61"/>
      <c r="S10" s="61"/>
      <c r="T10" s="918" t="s">
        <v>545</v>
      </c>
      <c r="U10" s="918"/>
      <c r="V10" s="918"/>
    </row>
    <row r="11" spans="1:22" ht="15.75">
      <c r="A11" s="65"/>
      <c r="B11" s="61"/>
      <c r="C11" s="61"/>
      <c r="D11" s="61"/>
      <c r="E11" s="61"/>
      <c r="F11" s="61"/>
      <c r="G11" s="61"/>
      <c r="H11" s="61"/>
      <c r="L11" s="61"/>
      <c r="M11" s="61"/>
      <c r="N11" s="61"/>
      <c r="O11" s="61"/>
      <c r="P11" s="61"/>
      <c r="Q11" s="61"/>
      <c r="R11" s="61"/>
      <c r="S11" s="61"/>
      <c r="T11" s="918"/>
      <c r="U11" s="918"/>
      <c r="V11" s="918"/>
    </row>
    <row r="12" spans="1:22" ht="15.75">
      <c r="A12" s="65"/>
      <c r="B12" s="61"/>
      <c r="C12" s="61"/>
      <c r="D12" s="61"/>
      <c r="E12" s="61"/>
      <c r="F12" s="61"/>
      <c r="G12" s="61"/>
      <c r="H12" s="61"/>
      <c r="L12" s="61"/>
      <c r="M12" s="61"/>
      <c r="N12" s="61"/>
      <c r="O12" s="61"/>
      <c r="P12" s="61"/>
      <c r="Q12" s="61"/>
      <c r="R12" s="61"/>
      <c r="S12" s="61"/>
      <c r="T12" s="918"/>
      <c r="U12" s="918"/>
      <c r="V12" s="918"/>
    </row>
    <row r="13" spans="1:22" ht="15.75">
      <c r="A13" s="65"/>
      <c r="B13" s="61"/>
      <c r="C13" s="61"/>
      <c r="D13" s="61"/>
      <c r="E13" s="61"/>
      <c r="F13" s="61"/>
      <c r="G13" s="61"/>
      <c r="H13" s="61"/>
      <c r="L13" s="61"/>
      <c r="M13" s="61"/>
      <c r="N13" s="61"/>
      <c r="O13" s="61"/>
      <c r="P13" s="61"/>
      <c r="Q13" s="61"/>
      <c r="R13" s="61"/>
      <c r="S13" s="61"/>
      <c r="T13" s="67"/>
      <c r="U13" s="67"/>
      <c r="V13" s="68"/>
    </row>
    <row r="14" spans="1:22" ht="15.75">
      <c r="A14" s="65"/>
      <c r="B14" s="61"/>
      <c r="C14" s="61"/>
      <c r="D14" s="61"/>
      <c r="E14" s="61"/>
      <c r="F14" s="61"/>
      <c r="G14" s="61"/>
      <c r="H14" s="61"/>
      <c r="L14" s="61"/>
      <c r="M14" s="61"/>
      <c r="N14" s="61"/>
      <c r="O14" s="61"/>
      <c r="P14" s="61"/>
      <c r="Q14" s="61"/>
      <c r="R14" s="61"/>
      <c r="S14" s="61"/>
      <c r="T14" s="67"/>
      <c r="U14" s="67"/>
      <c r="V14" s="69" t="s">
        <v>300</v>
      </c>
    </row>
    <row r="15" spans="1:22" ht="15.75">
      <c r="A15" s="65"/>
      <c r="B15" s="61"/>
      <c r="C15" s="61"/>
      <c r="D15" s="61"/>
      <c r="E15" s="61"/>
      <c r="F15" s="61"/>
      <c r="G15" s="61"/>
      <c r="H15" s="61"/>
      <c r="L15" s="61"/>
      <c r="M15" s="61"/>
      <c r="N15" s="61"/>
      <c r="O15" s="61"/>
      <c r="P15" s="61"/>
      <c r="Q15" s="61"/>
      <c r="R15" s="61"/>
      <c r="S15" s="61"/>
      <c r="T15" s="67"/>
      <c r="U15" s="67"/>
      <c r="V15" s="68" t="s">
        <v>74</v>
      </c>
    </row>
    <row r="16" spans="1:22" ht="15.75">
      <c r="A16" s="61"/>
      <c r="B16" s="61"/>
      <c r="C16" s="61"/>
      <c r="D16" s="65" t="s">
        <v>131</v>
      </c>
      <c r="E16" s="61"/>
      <c r="F16" s="61"/>
      <c r="G16" s="61"/>
      <c r="H16" s="61"/>
      <c r="L16" s="61"/>
      <c r="M16" s="61"/>
      <c r="N16" s="61"/>
      <c r="O16" s="61"/>
      <c r="P16" s="61"/>
      <c r="Q16" s="61"/>
      <c r="R16" s="61"/>
      <c r="S16" s="61"/>
      <c r="T16" s="67"/>
      <c r="U16" s="67"/>
      <c r="V16" s="68" t="s">
        <v>302</v>
      </c>
    </row>
    <row r="17" spans="1:20" ht="16.5" thickBot="1">
      <c r="A17" s="64" t="s">
        <v>477</v>
      </c>
      <c r="B17" s="64" t="s">
        <v>478</v>
      </c>
      <c r="C17" s="61"/>
      <c r="D17" s="70"/>
      <c r="E17" s="71"/>
      <c r="F17" s="71"/>
      <c r="G17" s="71"/>
      <c r="H17" s="7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72" t="s">
        <v>75</v>
      </c>
      <c r="B18" s="73">
        <v>33698000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5.75">
      <c r="A19" s="74" t="s">
        <v>480</v>
      </c>
      <c r="B19" s="75">
        <v>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5.75">
      <c r="A20" s="74" t="s">
        <v>482</v>
      </c>
      <c r="B20" s="76">
        <v>20</v>
      </c>
      <c r="C20" s="61"/>
      <c r="D20" s="65" t="s">
        <v>479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1:20" ht="16.5" thickBot="1">
      <c r="A21" s="77" t="s">
        <v>484</v>
      </c>
      <c r="B21" s="78">
        <v>1</v>
      </c>
      <c r="C21" s="61"/>
      <c r="D21" s="919" t="s">
        <v>481</v>
      </c>
      <c r="E21" s="919"/>
      <c r="F21" s="80"/>
      <c r="G21" s="81">
        <f>SUM(B84:V84)</f>
        <v>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0" ht="15.75">
      <c r="A22" s="72" t="s">
        <v>485</v>
      </c>
      <c r="B22" s="82">
        <v>0</v>
      </c>
      <c r="C22" s="61"/>
      <c r="D22" s="920" t="s">
        <v>483</v>
      </c>
      <c r="E22" s="921"/>
      <c r="F22" s="922"/>
      <c r="G22" s="81" t="str">
        <f>IF(SUM(B85:V85)=0,"не окупается",SUM(B85:S85))</f>
        <v>не окупается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5.75">
      <c r="A23" s="74" t="s">
        <v>76</v>
      </c>
      <c r="B23" s="83">
        <v>12</v>
      </c>
      <c r="C23" s="61"/>
      <c r="D23" s="919" t="s">
        <v>77</v>
      </c>
      <c r="E23" s="919"/>
      <c r="F23" s="80"/>
      <c r="G23" s="84">
        <f>V82</f>
        <v>-33031836.91325904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ht="15.75">
      <c r="A24" s="74" t="s">
        <v>487</v>
      </c>
      <c r="B24" s="83">
        <v>1</v>
      </c>
      <c r="C24" s="61"/>
      <c r="D24" s="920" t="s">
        <v>486</v>
      </c>
      <c r="E24" s="921"/>
      <c r="F24" s="922"/>
      <c r="G24" s="79" t="str">
        <f>IF(G23&gt;0,"да","социальная значимость")</f>
        <v>социальная значимость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0" ht="15.75">
      <c r="A25" s="74" t="s">
        <v>488</v>
      </c>
      <c r="B25" s="83">
        <v>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ht="15.75">
      <c r="A26" s="74" t="s">
        <v>489</v>
      </c>
      <c r="B26" s="83">
        <v>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0" ht="15.75">
      <c r="A27" s="74" t="s">
        <v>490</v>
      </c>
      <c r="B27" s="83">
        <v>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ht="15.75">
      <c r="A28" s="85" t="s">
        <v>131</v>
      </c>
      <c r="B28" s="86">
        <v>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ht="16.5" thickBot="1">
      <c r="A29" s="77" t="s">
        <v>491</v>
      </c>
      <c r="B29" s="87">
        <v>0.2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5.75">
      <c r="A30" s="72" t="s">
        <v>131</v>
      </c>
      <c r="B30" s="73">
        <v>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1:20" ht="15.75">
      <c r="A31" s="74" t="s">
        <v>78</v>
      </c>
      <c r="B31" s="75">
        <v>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ht="16.5" thickBot="1">
      <c r="A32" s="85" t="s">
        <v>492</v>
      </c>
      <c r="B32" s="88">
        <v>0.1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1:20" ht="15.75">
      <c r="A33" s="89" t="s">
        <v>79</v>
      </c>
      <c r="B33" s="90">
        <v>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ht="15.75">
      <c r="A34" s="91" t="s">
        <v>493</v>
      </c>
      <c r="B34" s="92">
        <v>0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.75">
      <c r="A35" s="91" t="s">
        <v>494</v>
      </c>
      <c r="B35" s="93">
        <v>0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.75">
      <c r="A36" s="91" t="s">
        <v>495</v>
      </c>
      <c r="B36" s="93">
        <v>0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.75">
      <c r="A37" s="91" t="s">
        <v>496</v>
      </c>
      <c r="B37" s="93">
        <v>0.17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>
      <c r="A38" s="91" t="s">
        <v>497</v>
      </c>
      <c r="B38" s="94">
        <f>1-B36</f>
        <v>1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.75">
      <c r="A39" s="95" t="s">
        <v>80</v>
      </c>
      <c r="B39" s="96">
        <f>B38*B37+B36*B35*(1-B29)</f>
        <v>0.17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7" ht="15.75">
      <c r="A40" s="97" t="s">
        <v>81</v>
      </c>
      <c r="B40" s="98">
        <v>2016</v>
      </c>
      <c r="C40" s="99">
        <v>2017</v>
      </c>
      <c r="D40" s="98">
        <v>2018</v>
      </c>
      <c r="E40" s="99">
        <v>2019</v>
      </c>
      <c r="F40" s="98">
        <v>2020</v>
      </c>
      <c r="G40" s="99">
        <v>2021</v>
      </c>
      <c r="H40" s="98">
        <v>2022</v>
      </c>
      <c r="I40" s="99">
        <v>2023</v>
      </c>
      <c r="J40" s="98">
        <v>2024</v>
      </c>
      <c r="K40" s="99">
        <v>2025</v>
      </c>
      <c r="L40" s="98">
        <v>2026</v>
      </c>
      <c r="M40" s="99">
        <v>2027</v>
      </c>
      <c r="N40" s="98">
        <v>2028</v>
      </c>
      <c r="O40" s="99">
        <v>2029</v>
      </c>
      <c r="P40" s="98">
        <v>2030</v>
      </c>
      <c r="Q40" s="99">
        <v>2031</v>
      </c>
      <c r="R40" s="98">
        <v>2032</v>
      </c>
      <c r="S40" s="99">
        <v>2033</v>
      </c>
      <c r="T40" s="98">
        <v>2034</v>
      </c>
      <c r="U40" s="99">
        <v>2035</v>
      </c>
      <c r="V40" s="98">
        <v>2036</v>
      </c>
      <c r="W40" s="100"/>
      <c r="X40" s="100"/>
      <c r="Y40" s="100"/>
      <c r="Z40" s="101"/>
      <c r="AA40" s="100"/>
    </row>
    <row r="41" spans="1:27" ht="15.75">
      <c r="A41" s="102" t="s">
        <v>500</v>
      </c>
      <c r="B41" s="103">
        <v>0</v>
      </c>
      <c r="C41" s="103">
        <v>1</v>
      </c>
      <c r="D41" s="103">
        <f aca="true" t="shared" si="0" ref="D41:V41">C41+1</f>
        <v>2</v>
      </c>
      <c r="E41" s="103">
        <f t="shared" si="0"/>
        <v>3</v>
      </c>
      <c r="F41" s="103">
        <f t="shared" si="0"/>
        <v>4</v>
      </c>
      <c r="G41" s="103">
        <f t="shared" si="0"/>
        <v>5</v>
      </c>
      <c r="H41" s="103">
        <f t="shared" si="0"/>
        <v>6</v>
      </c>
      <c r="I41" s="103">
        <f t="shared" si="0"/>
        <v>7</v>
      </c>
      <c r="J41" s="103">
        <f t="shared" si="0"/>
        <v>8</v>
      </c>
      <c r="K41" s="103">
        <f t="shared" si="0"/>
        <v>9</v>
      </c>
      <c r="L41" s="103">
        <f t="shared" si="0"/>
        <v>10</v>
      </c>
      <c r="M41" s="103">
        <f t="shared" si="0"/>
        <v>11</v>
      </c>
      <c r="N41" s="103">
        <f t="shared" si="0"/>
        <v>12</v>
      </c>
      <c r="O41" s="103">
        <f t="shared" si="0"/>
        <v>13</v>
      </c>
      <c r="P41" s="103">
        <f t="shared" si="0"/>
        <v>14</v>
      </c>
      <c r="Q41" s="103">
        <f t="shared" si="0"/>
        <v>15</v>
      </c>
      <c r="R41" s="103">
        <f t="shared" si="0"/>
        <v>16</v>
      </c>
      <c r="S41" s="103">
        <f t="shared" si="0"/>
        <v>17</v>
      </c>
      <c r="T41" s="103">
        <f t="shared" si="0"/>
        <v>18</v>
      </c>
      <c r="U41" s="103">
        <f t="shared" si="0"/>
        <v>19</v>
      </c>
      <c r="V41" s="103">
        <f t="shared" si="0"/>
        <v>20</v>
      </c>
      <c r="W41" s="104"/>
      <c r="X41" s="104"/>
      <c r="Y41" s="104"/>
      <c r="Z41" s="104"/>
      <c r="AA41" s="104"/>
    </row>
    <row r="42" spans="1:27" ht="15.75">
      <c r="A42" s="105" t="s">
        <v>501</v>
      </c>
      <c r="B42" s="106">
        <v>0.066</v>
      </c>
      <c r="C42" s="106">
        <v>0.06</v>
      </c>
      <c r="D42" s="106">
        <v>0.06</v>
      </c>
      <c r="E42" s="106">
        <v>0.06</v>
      </c>
      <c r="F42" s="106">
        <v>0.06</v>
      </c>
      <c r="G42" s="106">
        <v>0.06</v>
      </c>
      <c r="H42" s="106">
        <v>0.06</v>
      </c>
      <c r="I42" s="106">
        <v>0.06</v>
      </c>
      <c r="J42" s="106">
        <v>0.06</v>
      </c>
      <c r="K42" s="106">
        <v>0.06</v>
      </c>
      <c r="L42" s="106">
        <v>0.06</v>
      </c>
      <c r="M42" s="106">
        <v>0.06</v>
      </c>
      <c r="N42" s="106">
        <v>0.06</v>
      </c>
      <c r="O42" s="106">
        <v>0.06</v>
      </c>
      <c r="P42" s="106">
        <v>0.06</v>
      </c>
      <c r="Q42" s="106">
        <v>0.06</v>
      </c>
      <c r="R42" s="106">
        <v>0.06</v>
      </c>
      <c r="S42" s="106">
        <v>0.06</v>
      </c>
      <c r="T42" s="106">
        <v>0.06</v>
      </c>
      <c r="U42" s="106">
        <v>0.06</v>
      </c>
      <c r="V42" s="106">
        <v>0.06</v>
      </c>
      <c r="W42" s="107"/>
      <c r="X42" s="107"/>
      <c r="Y42" s="107"/>
      <c r="Z42" s="107"/>
      <c r="AA42" s="107"/>
    </row>
    <row r="43" spans="1:27" ht="15.75">
      <c r="A43" s="105" t="s">
        <v>502</v>
      </c>
      <c r="B43" s="106">
        <f>B42</f>
        <v>0.066</v>
      </c>
      <c r="C43" s="106">
        <f aca="true" t="shared" si="1" ref="C43:V43">(1+B43)*(1+C42)-1</f>
        <v>0.12996000000000008</v>
      </c>
      <c r="D43" s="106">
        <f t="shared" si="1"/>
        <v>0.1977576000000001</v>
      </c>
      <c r="E43" s="106">
        <f t="shared" si="1"/>
        <v>0.26962305600000014</v>
      </c>
      <c r="F43" s="106">
        <f t="shared" si="1"/>
        <v>0.34580043936000027</v>
      </c>
      <c r="G43" s="106">
        <f t="shared" si="1"/>
        <v>0.4265484657216003</v>
      </c>
      <c r="H43" s="106">
        <f t="shared" si="1"/>
        <v>0.5121413736648963</v>
      </c>
      <c r="I43" s="106">
        <f t="shared" si="1"/>
        <v>0.6028698560847903</v>
      </c>
      <c r="J43" s="106">
        <f t="shared" si="1"/>
        <v>0.6990420474498777</v>
      </c>
      <c r="K43" s="106">
        <f t="shared" si="1"/>
        <v>0.8009845702968705</v>
      </c>
      <c r="L43" s="106">
        <f t="shared" si="1"/>
        <v>0.9090436445146828</v>
      </c>
      <c r="M43" s="106">
        <f t="shared" si="1"/>
        <v>1.023586263185564</v>
      </c>
      <c r="N43" s="106">
        <f t="shared" si="1"/>
        <v>1.1450014389766978</v>
      </c>
      <c r="O43" s="106">
        <f t="shared" si="1"/>
        <v>1.2737015253152997</v>
      </c>
      <c r="P43" s="106">
        <f t="shared" si="1"/>
        <v>1.410123616834218</v>
      </c>
      <c r="Q43" s="106">
        <f t="shared" si="1"/>
        <v>1.5547310338442712</v>
      </c>
      <c r="R43" s="106">
        <f t="shared" si="1"/>
        <v>1.7080148958749275</v>
      </c>
      <c r="S43" s="106">
        <f t="shared" si="1"/>
        <v>1.8704957896274235</v>
      </c>
      <c r="T43" s="106">
        <f t="shared" si="1"/>
        <v>2.042725537005069</v>
      </c>
      <c r="U43" s="106">
        <f t="shared" si="1"/>
        <v>2.2252890692253735</v>
      </c>
      <c r="V43" s="106">
        <f t="shared" si="1"/>
        <v>2.418806413378896</v>
      </c>
      <c r="W43" s="107"/>
      <c r="X43" s="107"/>
      <c r="Y43" s="107"/>
      <c r="Z43" s="107"/>
      <c r="AA43" s="107"/>
    </row>
    <row r="44" spans="1:27" ht="16.5" thickBot="1">
      <c r="A44" s="108" t="s">
        <v>82</v>
      </c>
      <c r="B44" s="109">
        <v>0</v>
      </c>
      <c r="C44" s="110">
        <f>100*2918.4*2.34</f>
        <v>682905.6</v>
      </c>
      <c r="D44" s="110">
        <f>C44*(1+D42)</f>
        <v>723879.936</v>
      </c>
      <c r="E44" s="110">
        <f aca="true" t="shared" si="2" ref="E44:V44">D44*(1+E42)</f>
        <v>767312.73216</v>
      </c>
      <c r="F44" s="110">
        <f t="shared" si="2"/>
        <v>813351.4960896</v>
      </c>
      <c r="G44" s="110">
        <f t="shared" si="2"/>
        <v>862152.5858549761</v>
      </c>
      <c r="H44" s="110">
        <f t="shared" si="2"/>
        <v>913881.7410062747</v>
      </c>
      <c r="I44" s="110">
        <f t="shared" si="2"/>
        <v>968714.6454666512</v>
      </c>
      <c r="J44" s="110">
        <f t="shared" si="2"/>
        <v>1026837.5241946504</v>
      </c>
      <c r="K44" s="110">
        <f t="shared" si="2"/>
        <v>1088447.7756463294</v>
      </c>
      <c r="L44" s="110">
        <f t="shared" si="2"/>
        <v>1153754.6421851092</v>
      </c>
      <c r="M44" s="110">
        <f t="shared" si="2"/>
        <v>1222979.9207162159</v>
      </c>
      <c r="N44" s="110">
        <f t="shared" si="2"/>
        <v>1296358.7159591888</v>
      </c>
      <c r="O44" s="110">
        <f t="shared" si="2"/>
        <v>1374140.23891674</v>
      </c>
      <c r="P44" s="110">
        <f t="shared" si="2"/>
        <v>1456588.6532517446</v>
      </c>
      <c r="Q44" s="110">
        <f t="shared" si="2"/>
        <v>1543983.9724468493</v>
      </c>
      <c r="R44" s="110">
        <f t="shared" si="2"/>
        <v>1636623.0107936603</v>
      </c>
      <c r="S44" s="110">
        <f t="shared" si="2"/>
        <v>1734820.39144128</v>
      </c>
      <c r="T44" s="110">
        <f t="shared" si="2"/>
        <v>1838909.6149277568</v>
      </c>
      <c r="U44" s="110">
        <f t="shared" si="2"/>
        <v>1949244.1918234224</v>
      </c>
      <c r="V44" s="110">
        <f t="shared" si="2"/>
        <v>2066198.8433328278</v>
      </c>
      <c r="W44" s="111"/>
      <c r="X44" s="111"/>
      <c r="Y44" s="111"/>
      <c r="Z44" s="111"/>
      <c r="AA44" s="111"/>
    </row>
    <row r="45" spans="1:27" ht="16.5" thickBo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3"/>
      <c r="R45" s="113"/>
      <c r="S45" s="113"/>
      <c r="T45" s="113"/>
      <c r="U45" s="113"/>
      <c r="V45" s="113"/>
      <c r="W45" s="114"/>
      <c r="X45" s="114"/>
      <c r="Y45" s="114"/>
      <c r="Z45" s="114"/>
      <c r="AA45" s="114"/>
    </row>
    <row r="46" spans="1:27" ht="15.75">
      <c r="A46" s="115" t="s">
        <v>503</v>
      </c>
      <c r="B46" s="116">
        <v>0</v>
      </c>
      <c r="C46" s="116">
        <f aca="true" t="shared" si="3" ref="C46:V46">B46+1</f>
        <v>1</v>
      </c>
      <c r="D46" s="116">
        <f t="shared" si="3"/>
        <v>2</v>
      </c>
      <c r="E46" s="116">
        <f t="shared" si="3"/>
        <v>3</v>
      </c>
      <c r="F46" s="116">
        <f t="shared" si="3"/>
        <v>4</v>
      </c>
      <c r="G46" s="116">
        <f t="shared" si="3"/>
        <v>5</v>
      </c>
      <c r="H46" s="116">
        <f t="shared" si="3"/>
        <v>6</v>
      </c>
      <c r="I46" s="116">
        <f t="shared" si="3"/>
        <v>7</v>
      </c>
      <c r="J46" s="116">
        <f t="shared" si="3"/>
        <v>8</v>
      </c>
      <c r="K46" s="116">
        <f t="shared" si="3"/>
        <v>9</v>
      </c>
      <c r="L46" s="116">
        <f t="shared" si="3"/>
        <v>10</v>
      </c>
      <c r="M46" s="116">
        <f t="shared" si="3"/>
        <v>11</v>
      </c>
      <c r="N46" s="116">
        <f t="shared" si="3"/>
        <v>12</v>
      </c>
      <c r="O46" s="116">
        <f t="shared" si="3"/>
        <v>13</v>
      </c>
      <c r="P46" s="116">
        <f t="shared" si="3"/>
        <v>14</v>
      </c>
      <c r="Q46" s="116">
        <f t="shared" si="3"/>
        <v>15</v>
      </c>
      <c r="R46" s="116">
        <f t="shared" si="3"/>
        <v>16</v>
      </c>
      <c r="S46" s="116">
        <f t="shared" si="3"/>
        <v>17</v>
      </c>
      <c r="T46" s="116">
        <f t="shared" si="3"/>
        <v>18</v>
      </c>
      <c r="U46" s="116">
        <f t="shared" si="3"/>
        <v>19</v>
      </c>
      <c r="V46" s="116">
        <f t="shared" si="3"/>
        <v>20</v>
      </c>
      <c r="W46" s="104"/>
      <c r="X46" s="104"/>
      <c r="Y46" s="104"/>
      <c r="Z46" s="104"/>
      <c r="AA46" s="104"/>
    </row>
    <row r="47" spans="1:27" ht="15.75">
      <c r="A47" s="105" t="s">
        <v>504</v>
      </c>
      <c r="B47" s="117">
        <v>0</v>
      </c>
      <c r="C47" s="117">
        <f aca="true" t="shared" si="4" ref="C47:J47">B47+B48-B49</f>
        <v>0</v>
      </c>
      <c r="D47" s="117">
        <f t="shared" si="4"/>
        <v>0</v>
      </c>
      <c r="E47" s="117">
        <f t="shared" si="4"/>
        <v>0</v>
      </c>
      <c r="F47" s="117">
        <f t="shared" si="4"/>
        <v>0</v>
      </c>
      <c r="G47" s="117">
        <f t="shared" si="4"/>
        <v>0</v>
      </c>
      <c r="H47" s="117">
        <f t="shared" si="4"/>
        <v>0</v>
      </c>
      <c r="I47" s="117">
        <f t="shared" si="4"/>
        <v>0</v>
      </c>
      <c r="J47" s="117">
        <f t="shared" si="4"/>
        <v>0</v>
      </c>
      <c r="K47" s="117">
        <v>0</v>
      </c>
      <c r="L47" s="117">
        <f aca="true" t="shared" si="5" ref="L47:V47">K47+K48-K49</f>
        <v>0</v>
      </c>
      <c r="M47" s="117">
        <f t="shared" si="5"/>
        <v>0</v>
      </c>
      <c r="N47" s="117">
        <f t="shared" si="5"/>
        <v>0</v>
      </c>
      <c r="O47" s="117">
        <f t="shared" si="5"/>
        <v>0</v>
      </c>
      <c r="P47" s="117">
        <f t="shared" si="5"/>
        <v>0</v>
      </c>
      <c r="Q47" s="117">
        <f t="shared" si="5"/>
        <v>0</v>
      </c>
      <c r="R47" s="117">
        <f t="shared" si="5"/>
        <v>0</v>
      </c>
      <c r="S47" s="117">
        <f t="shared" si="5"/>
        <v>0</v>
      </c>
      <c r="T47" s="117">
        <f t="shared" si="5"/>
        <v>0</v>
      </c>
      <c r="U47" s="117">
        <f t="shared" si="5"/>
        <v>0</v>
      </c>
      <c r="V47" s="117">
        <f t="shared" si="5"/>
        <v>0</v>
      </c>
      <c r="W47" s="118"/>
      <c r="X47" s="118"/>
      <c r="Y47" s="118"/>
      <c r="Z47" s="118"/>
      <c r="AA47" s="118"/>
    </row>
    <row r="48" spans="1:27" ht="15.75">
      <c r="A48" s="105" t="s">
        <v>505</v>
      </c>
      <c r="B48" s="117">
        <f>B18*B21*B36*1.18</f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f>K18*K21*K36*1.18</f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8"/>
      <c r="X48" s="118"/>
      <c r="Y48" s="118"/>
      <c r="Z48" s="118"/>
      <c r="AA48" s="118"/>
    </row>
    <row r="49" spans="1:27" ht="15.75">
      <c r="A49" s="105" t="s">
        <v>506</v>
      </c>
      <c r="B49" s="117">
        <v>0</v>
      </c>
      <c r="C49" s="117">
        <f aca="true" t="shared" si="6" ref="C49:J49">IF(ROUND(C47,1)=0,0,B49+C48/$B$33)</f>
        <v>0</v>
      </c>
      <c r="D49" s="117">
        <f t="shared" si="6"/>
        <v>0</v>
      </c>
      <c r="E49" s="117">
        <f t="shared" si="6"/>
        <v>0</v>
      </c>
      <c r="F49" s="117">
        <f t="shared" si="6"/>
        <v>0</v>
      </c>
      <c r="G49" s="117">
        <f t="shared" si="6"/>
        <v>0</v>
      </c>
      <c r="H49" s="117">
        <f t="shared" si="6"/>
        <v>0</v>
      </c>
      <c r="I49" s="117">
        <f t="shared" si="6"/>
        <v>0</v>
      </c>
      <c r="J49" s="117">
        <f t="shared" si="6"/>
        <v>0</v>
      </c>
      <c r="K49" s="117">
        <v>0</v>
      </c>
      <c r="L49" s="117">
        <f aca="true" t="shared" si="7" ref="L49:V49">IF(ROUND(L47,1)=0,0,K49+L48/$B$33)</f>
        <v>0</v>
      </c>
      <c r="M49" s="117">
        <f t="shared" si="7"/>
        <v>0</v>
      </c>
      <c r="N49" s="117">
        <f t="shared" si="7"/>
        <v>0</v>
      </c>
      <c r="O49" s="117">
        <f t="shared" si="7"/>
        <v>0</v>
      </c>
      <c r="P49" s="117">
        <f t="shared" si="7"/>
        <v>0</v>
      </c>
      <c r="Q49" s="117">
        <f t="shared" si="7"/>
        <v>0</v>
      </c>
      <c r="R49" s="117">
        <f t="shared" si="7"/>
        <v>0</v>
      </c>
      <c r="S49" s="117">
        <f t="shared" si="7"/>
        <v>0</v>
      </c>
      <c r="T49" s="117">
        <f t="shared" si="7"/>
        <v>0</v>
      </c>
      <c r="U49" s="117">
        <f t="shared" si="7"/>
        <v>0</v>
      </c>
      <c r="V49" s="117">
        <f t="shared" si="7"/>
        <v>0</v>
      </c>
      <c r="W49" s="118"/>
      <c r="X49" s="118"/>
      <c r="Y49" s="118"/>
      <c r="Z49" s="118"/>
      <c r="AA49" s="118"/>
    </row>
    <row r="50" spans="1:27" ht="16.5" thickBot="1">
      <c r="A50" s="108" t="s">
        <v>507</v>
      </c>
      <c r="B50" s="119">
        <f aca="true" t="shared" si="8" ref="B50:V50">AVERAGE(SUM(B47:B48),(SUM(B47:B48)-B49))*$B$35</f>
        <v>0</v>
      </c>
      <c r="C50" s="119">
        <f t="shared" si="8"/>
        <v>0</v>
      </c>
      <c r="D50" s="119">
        <f t="shared" si="8"/>
        <v>0</v>
      </c>
      <c r="E50" s="119">
        <f t="shared" si="8"/>
        <v>0</v>
      </c>
      <c r="F50" s="119">
        <f t="shared" si="8"/>
        <v>0</v>
      </c>
      <c r="G50" s="119">
        <f t="shared" si="8"/>
        <v>0</v>
      </c>
      <c r="H50" s="119">
        <f t="shared" si="8"/>
        <v>0</v>
      </c>
      <c r="I50" s="119">
        <f t="shared" si="8"/>
        <v>0</v>
      </c>
      <c r="J50" s="119">
        <f t="shared" si="8"/>
        <v>0</v>
      </c>
      <c r="K50" s="119">
        <f t="shared" si="8"/>
        <v>0</v>
      </c>
      <c r="L50" s="119">
        <f t="shared" si="8"/>
        <v>0</v>
      </c>
      <c r="M50" s="119">
        <f t="shared" si="8"/>
        <v>0</v>
      </c>
      <c r="N50" s="119">
        <f t="shared" si="8"/>
        <v>0</v>
      </c>
      <c r="O50" s="119">
        <f t="shared" si="8"/>
        <v>0</v>
      </c>
      <c r="P50" s="119">
        <f t="shared" si="8"/>
        <v>0</v>
      </c>
      <c r="Q50" s="119">
        <f t="shared" si="8"/>
        <v>0</v>
      </c>
      <c r="R50" s="119">
        <f t="shared" si="8"/>
        <v>0</v>
      </c>
      <c r="S50" s="119">
        <f t="shared" si="8"/>
        <v>0</v>
      </c>
      <c r="T50" s="119">
        <f t="shared" si="8"/>
        <v>0</v>
      </c>
      <c r="U50" s="119">
        <f t="shared" si="8"/>
        <v>0</v>
      </c>
      <c r="V50" s="119">
        <f t="shared" si="8"/>
        <v>0</v>
      </c>
      <c r="W50" s="118"/>
      <c r="X50" s="118"/>
      <c r="Y50" s="118"/>
      <c r="Z50" s="118"/>
      <c r="AA50" s="118"/>
    </row>
    <row r="51" spans="1:27" ht="16.5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2"/>
      <c r="R51" s="122"/>
      <c r="S51" s="122"/>
      <c r="T51" s="122"/>
      <c r="U51" s="122"/>
      <c r="V51" s="122"/>
      <c r="W51" s="114"/>
      <c r="X51" s="114"/>
      <c r="Y51" s="114"/>
      <c r="Z51" s="114"/>
      <c r="AA51" s="114"/>
    </row>
    <row r="52" spans="1:27" ht="15.75">
      <c r="A52" s="115" t="s">
        <v>83</v>
      </c>
      <c r="B52" s="116">
        <f aca="true" t="shared" si="9" ref="B52:V52">B41</f>
        <v>0</v>
      </c>
      <c r="C52" s="116">
        <f t="shared" si="9"/>
        <v>1</v>
      </c>
      <c r="D52" s="116">
        <f t="shared" si="9"/>
        <v>2</v>
      </c>
      <c r="E52" s="116">
        <f t="shared" si="9"/>
        <v>3</v>
      </c>
      <c r="F52" s="116">
        <f t="shared" si="9"/>
        <v>4</v>
      </c>
      <c r="G52" s="116">
        <f t="shared" si="9"/>
        <v>5</v>
      </c>
      <c r="H52" s="116">
        <f t="shared" si="9"/>
        <v>6</v>
      </c>
      <c r="I52" s="116">
        <f t="shared" si="9"/>
        <v>7</v>
      </c>
      <c r="J52" s="116">
        <f t="shared" si="9"/>
        <v>8</v>
      </c>
      <c r="K52" s="116">
        <f t="shared" si="9"/>
        <v>9</v>
      </c>
      <c r="L52" s="116">
        <f t="shared" si="9"/>
        <v>10</v>
      </c>
      <c r="M52" s="116">
        <f t="shared" si="9"/>
        <v>11</v>
      </c>
      <c r="N52" s="116">
        <f t="shared" si="9"/>
        <v>12</v>
      </c>
      <c r="O52" s="116">
        <f t="shared" si="9"/>
        <v>13</v>
      </c>
      <c r="P52" s="116">
        <f t="shared" si="9"/>
        <v>14</v>
      </c>
      <c r="Q52" s="116">
        <f t="shared" si="9"/>
        <v>15</v>
      </c>
      <c r="R52" s="116">
        <f t="shared" si="9"/>
        <v>16</v>
      </c>
      <c r="S52" s="116">
        <f t="shared" si="9"/>
        <v>17</v>
      </c>
      <c r="T52" s="116">
        <f t="shared" si="9"/>
        <v>18</v>
      </c>
      <c r="U52" s="116">
        <f t="shared" si="9"/>
        <v>19</v>
      </c>
      <c r="V52" s="116">
        <f t="shared" si="9"/>
        <v>20</v>
      </c>
      <c r="W52" s="104"/>
      <c r="X52" s="104"/>
      <c r="Y52" s="104"/>
      <c r="Z52" s="104"/>
      <c r="AA52" s="104"/>
    </row>
    <row r="53" spans="1:27" ht="14.25">
      <c r="A53" s="123" t="s">
        <v>508</v>
      </c>
      <c r="B53" s="124">
        <f aca="true" t="shared" si="10" ref="B53:V53">B44*$B$21</f>
        <v>0</v>
      </c>
      <c r="C53" s="124">
        <f t="shared" si="10"/>
        <v>682905.6</v>
      </c>
      <c r="D53" s="124">
        <f t="shared" si="10"/>
        <v>723879.936</v>
      </c>
      <c r="E53" s="124">
        <f t="shared" si="10"/>
        <v>767312.73216</v>
      </c>
      <c r="F53" s="124">
        <f t="shared" si="10"/>
        <v>813351.4960896</v>
      </c>
      <c r="G53" s="124">
        <f t="shared" si="10"/>
        <v>862152.5858549761</v>
      </c>
      <c r="H53" s="124">
        <f t="shared" si="10"/>
        <v>913881.7410062747</v>
      </c>
      <c r="I53" s="124">
        <f t="shared" si="10"/>
        <v>968714.6454666512</v>
      </c>
      <c r="J53" s="124">
        <f t="shared" si="10"/>
        <v>1026837.5241946504</v>
      </c>
      <c r="K53" s="124">
        <f t="shared" si="10"/>
        <v>1088447.7756463294</v>
      </c>
      <c r="L53" s="124">
        <f t="shared" si="10"/>
        <v>1153754.6421851092</v>
      </c>
      <c r="M53" s="124">
        <f t="shared" si="10"/>
        <v>1222979.9207162159</v>
      </c>
      <c r="N53" s="124">
        <f t="shared" si="10"/>
        <v>1296358.7159591888</v>
      </c>
      <c r="O53" s="124">
        <f t="shared" si="10"/>
        <v>1374140.23891674</v>
      </c>
      <c r="P53" s="124">
        <f t="shared" si="10"/>
        <v>1456588.6532517446</v>
      </c>
      <c r="Q53" s="124">
        <f t="shared" si="10"/>
        <v>1543983.9724468493</v>
      </c>
      <c r="R53" s="124">
        <f t="shared" si="10"/>
        <v>1636623.0107936603</v>
      </c>
      <c r="S53" s="124">
        <f t="shared" si="10"/>
        <v>1734820.39144128</v>
      </c>
      <c r="T53" s="124">
        <f t="shared" si="10"/>
        <v>1838909.6149277568</v>
      </c>
      <c r="U53" s="124">
        <f t="shared" si="10"/>
        <v>1949244.1918234224</v>
      </c>
      <c r="V53" s="124">
        <f t="shared" si="10"/>
        <v>2066198.8433328278</v>
      </c>
      <c r="W53" s="125"/>
      <c r="X53" s="125"/>
      <c r="Y53" s="125"/>
      <c r="Z53" s="125"/>
      <c r="AA53" s="125"/>
    </row>
    <row r="54" spans="1:27" ht="15.75">
      <c r="A54" s="105" t="s">
        <v>509</v>
      </c>
      <c r="B54" s="126">
        <f aca="true" t="shared" si="11" ref="B54:V54">SUM(B55:B60)</f>
        <v>0</v>
      </c>
      <c r="C54" s="126">
        <f t="shared" si="11"/>
        <v>0</v>
      </c>
      <c r="D54" s="126">
        <f t="shared" si="11"/>
        <v>0</v>
      </c>
      <c r="E54" s="126">
        <f t="shared" si="11"/>
        <v>0</v>
      </c>
      <c r="F54" s="126">
        <f t="shared" si="11"/>
        <v>0</v>
      </c>
      <c r="G54" s="126">
        <f t="shared" si="11"/>
        <v>0</v>
      </c>
      <c r="H54" s="126">
        <f t="shared" si="11"/>
        <v>0</v>
      </c>
      <c r="I54" s="126">
        <f t="shared" si="11"/>
        <v>0</v>
      </c>
      <c r="J54" s="126">
        <f t="shared" si="11"/>
        <v>0</v>
      </c>
      <c r="K54" s="126">
        <f t="shared" si="11"/>
        <v>0</v>
      </c>
      <c r="L54" s="126">
        <f t="shared" si="11"/>
        <v>0</v>
      </c>
      <c r="M54" s="126">
        <f t="shared" si="11"/>
        <v>0</v>
      </c>
      <c r="N54" s="126">
        <f t="shared" si="11"/>
        <v>0</v>
      </c>
      <c r="O54" s="126">
        <f t="shared" si="11"/>
        <v>0</v>
      </c>
      <c r="P54" s="126">
        <f t="shared" si="11"/>
        <v>0</v>
      </c>
      <c r="Q54" s="126">
        <f t="shared" si="11"/>
        <v>0</v>
      </c>
      <c r="R54" s="126">
        <f t="shared" si="11"/>
        <v>0</v>
      </c>
      <c r="S54" s="126">
        <f t="shared" si="11"/>
        <v>0</v>
      </c>
      <c r="T54" s="126">
        <f t="shared" si="11"/>
        <v>0</v>
      </c>
      <c r="U54" s="126">
        <f t="shared" si="11"/>
        <v>0</v>
      </c>
      <c r="V54" s="126">
        <f t="shared" si="11"/>
        <v>0</v>
      </c>
      <c r="W54" s="127"/>
      <c r="X54" s="127"/>
      <c r="Y54" s="127"/>
      <c r="Z54" s="127"/>
      <c r="AA54" s="127"/>
    </row>
    <row r="55" spans="1:27" ht="15.75">
      <c r="A55" s="128" t="s">
        <v>92</v>
      </c>
      <c r="B55" s="129">
        <v>0</v>
      </c>
      <c r="C55" s="129"/>
      <c r="D55" s="129"/>
      <c r="E55" s="129"/>
      <c r="F55" s="129"/>
      <c r="G55" s="129">
        <f aca="true" t="shared" si="12" ref="G55:V55">F55*1.06</f>
        <v>0</v>
      </c>
      <c r="H55" s="129">
        <f t="shared" si="12"/>
        <v>0</v>
      </c>
      <c r="I55" s="129">
        <f t="shared" si="12"/>
        <v>0</v>
      </c>
      <c r="J55" s="129">
        <f t="shared" si="12"/>
        <v>0</v>
      </c>
      <c r="K55" s="129">
        <f t="shared" si="12"/>
        <v>0</v>
      </c>
      <c r="L55" s="129">
        <f t="shared" si="12"/>
        <v>0</v>
      </c>
      <c r="M55" s="129">
        <f t="shared" si="12"/>
        <v>0</v>
      </c>
      <c r="N55" s="129">
        <f t="shared" si="12"/>
        <v>0</v>
      </c>
      <c r="O55" s="129">
        <f t="shared" si="12"/>
        <v>0</v>
      </c>
      <c r="P55" s="129">
        <f t="shared" si="12"/>
        <v>0</v>
      </c>
      <c r="Q55" s="129">
        <f t="shared" si="12"/>
        <v>0</v>
      </c>
      <c r="R55" s="129">
        <f t="shared" si="12"/>
        <v>0</v>
      </c>
      <c r="S55" s="129">
        <f t="shared" si="12"/>
        <v>0</v>
      </c>
      <c r="T55" s="129">
        <f t="shared" si="12"/>
        <v>0</v>
      </c>
      <c r="U55" s="129">
        <f t="shared" si="12"/>
        <v>0</v>
      </c>
      <c r="V55" s="129">
        <f t="shared" si="12"/>
        <v>0</v>
      </c>
      <c r="W55" s="130"/>
      <c r="X55" s="130"/>
      <c r="Y55" s="130"/>
      <c r="Z55" s="130"/>
      <c r="AA55" s="130"/>
    </row>
    <row r="56" spans="1:27" ht="15.75">
      <c r="A56" s="131" t="str">
        <f>A25</f>
        <v>Прочие расходы при эксплуатации объекта, руб. без НДС</v>
      </c>
      <c r="B56" s="126">
        <f aca="true" t="shared" si="13" ref="B56:V56">-IF(B$41&lt;=$B$26,0,$B$25*(1+B$43)*$B$21)</f>
        <v>0</v>
      </c>
      <c r="C56" s="126">
        <f t="shared" si="13"/>
        <v>0</v>
      </c>
      <c r="D56" s="126">
        <f t="shared" si="13"/>
        <v>0</v>
      </c>
      <c r="E56" s="126">
        <f t="shared" si="13"/>
        <v>0</v>
      </c>
      <c r="F56" s="126">
        <f t="shared" si="13"/>
        <v>0</v>
      </c>
      <c r="G56" s="126">
        <f t="shared" si="13"/>
        <v>0</v>
      </c>
      <c r="H56" s="126">
        <f t="shared" si="13"/>
        <v>0</v>
      </c>
      <c r="I56" s="126">
        <f t="shared" si="13"/>
        <v>0</v>
      </c>
      <c r="J56" s="126">
        <f t="shared" si="13"/>
        <v>0</v>
      </c>
      <c r="K56" s="126">
        <f t="shared" si="13"/>
        <v>0</v>
      </c>
      <c r="L56" s="126">
        <f t="shared" si="13"/>
        <v>0</v>
      </c>
      <c r="M56" s="126">
        <f t="shared" si="13"/>
        <v>0</v>
      </c>
      <c r="N56" s="126">
        <f t="shared" si="13"/>
        <v>0</v>
      </c>
      <c r="O56" s="126">
        <f t="shared" si="13"/>
        <v>0</v>
      </c>
      <c r="P56" s="126">
        <f t="shared" si="13"/>
        <v>0</v>
      </c>
      <c r="Q56" s="126">
        <f t="shared" si="13"/>
        <v>0</v>
      </c>
      <c r="R56" s="126">
        <f t="shared" si="13"/>
        <v>0</v>
      </c>
      <c r="S56" s="126">
        <f t="shared" si="13"/>
        <v>0</v>
      </c>
      <c r="T56" s="126">
        <f t="shared" si="13"/>
        <v>0</v>
      </c>
      <c r="U56" s="126">
        <f t="shared" si="13"/>
        <v>0</v>
      </c>
      <c r="V56" s="126">
        <f t="shared" si="13"/>
        <v>0</v>
      </c>
      <c r="W56" s="127"/>
      <c r="X56" s="127"/>
      <c r="Y56" s="127"/>
      <c r="Z56" s="127"/>
      <c r="AA56" s="127"/>
    </row>
    <row r="57" spans="1:27" ht="15.75">
      <c r="A57" s="131" t="s">
        <v>131</v>
      </c>
      <c r="B57" s="126">
        <f aca="true" t="shared" si="14" ref="B57:V57">-IF(B$41&lt;=$B$23,0,$B$28*(1+B$43)*$B$21)</f>
        <v>0</v>
      </c>
      <c r="C57" s="126">
        <f t="shared" si="14"/>
        <v>0</v>
      </c>
      <c r="D57" s="126">
        <f t="shared" si="14"/>
        <v>0</v>
      </c>
      <c r="E57" s="126">
        <f t="shared" si="14"/>
        <v>0</v>
      </c>
      <c r="F57" s="126">
        <f t="shared" si="14"/>
        <v>0</v>
      </c>
      <c r="G57" s="126">
        <f t="shared" si="14"/>
        <v>0</v>
      </c>
      <c r="H57" s="126">
        <f t="shared" si="14"/>
        <v>0</v>
      </c>
      <c r="I57" s="126">
        <f t="shared" si="14"/>
        <v>0</v>
      </c>
      <c r="J57" s="126">
        <f t="shared" si="14"/>
        <v>0</v>
      </c>
      <c r="K57" s="126">
        <f t="shared" si="14"/>
        <v>0</v>
      </c>
      <c r="L57" s="126">
        <f t="shared" si="14"/>
        <v>0</v>
      </c>
      <c r="M57" s="126">
        <f t="shared" si="14"/>
        <v>0</v>
      </c>
      <c r="N57" s="126">
        <f t="shared" si="14"/>
        <v>0</v>
      </c>
      <c r="O57" s="126">
        <f t="shared" si="14"/>
        <v>0</v>
      </c>
      <c r="P57" s="126">
        <f t="shared" si="14"/>
        <v>0</v>
      </c>
      <c r="Q57" s="126">
        <f t="shared" si="14"/>
        <v>0</v>
      </c>
      <c r="R57" s="126">
        <f t="shared" si="14"/>
        <v>0</v>
      </c>
      <c r="S57" s="126">
        <f t="shared" si="14"/>
        <v>0</v>
      </c>
      <c r="T57" s="126">
        <f t="shared" si="14"/>
        <v>0</v>
      </c>
      <c r="U57" s="126">
        <f t="shared" si="14"/>
        <v>0</v>
      </c>
      <c r="V57" s="126">
        <f t="shared" si="14"/>
        <v>0</v>
      </c>
      <c r="W57" s="127"/>
      <c r="X57" s="127"/>
      <c r="Y57" s="127"/>
      <c r="Z57" s="127"/>
      <c r="AA57" s="127"/>
    </row>
    <row r="58" spans="1:27" ht="15.75">
      <c r="A58" s="131"/>
      <c r="B58" s="126">
        <f aca="true" t="shared" si="15" ref="B58:V58">-$B$30*(1+B$43)*$B$21*365</f>
        <v>0</v>
      </c>
      <c r="C58" s="126">
        <f t="shared" si="15"/>
        <v>0</v>
      </c>
      <c r="D58" s="126">
        <f t="shared" si="15"/>
        <v>0</v>
      </c>
      <c r="E58" s="126">
        <f t="shared" si="15"/>
        <v>0</v>
      </c>
      <c r="F58" s="126">
        <f t="shared" si="15"/>
        <v>0</v>
      </c>
      <c r="G58" s="126">
        <f t="shared" si="15"/>
        <v>0</v>
      </c>
      <c r="H58" s="126">
        <f t="shared" si="15"/>
        <v>0</v>
      </c>
      <c r="I58" s="126">
        <f t="shared" si="15"/>
        <v>0</v>
      </c>
      <c r="J58" s="126">
        <f t="shared" si="15"/>
        <v>0</v>
      </c>
      <c r="K58" s="126">
        <f t="shared" si="15"/>
        <v>0</v>
      </c>
      <c r="L58" s="126">
        <f t="shared" si="15"/>
        <v>0</v>
      </c>
      <c r="M58" s="126">
        <f t="shared" si="15"/>
        <v>0</v>
      </c>
      <c r="N58" s="126">
        <f t="shared" si="15"/>
        <v>0</v>
      </c>
      <c r="O58" s="126">
        <f t="shared" si="15"/>
        <v>0</v>
      </c>
      <c r="P58" s="126">
        <f t="shared" si="15"/>
        <v>0</v>
      </c>
      <c r="Q58" s="126">
        <f t="shared" si="15"/>
        <v>0</v>
      </c>
      <c r="R58" s="126">
        <f t="shared" si="15"/>
        <v>0</v>
      </c>
      <c r="S58" s="126">
        <f t="shared" si="15"/>
        <v>0</v>
      </c>
      <c r="T58" s="126">
        <f t="shared" si="15"/>
        <v>0</v>
      </c>
      <c r="U58" s="126">
        <f t="shared" si="15"/>
        <v>0</v>
      </c>
      <c r="V58" s="126">
        <f t="shared" si="15"/>
        <v>0</v>
      </c>
      <c r="W58" s="127"/>
      <c r="X58" s="127"/>
      <c r="Y58" s="127"/>
      <c r="Z58" s="127"/>
      <c r="AA58" s="127"/>
    </row>
    <row r="59" spans="1:27" ht="15.75">
      <c r="A59" s="131" t="s">
        <v>84</v>
      </c>
      <c r="B59" s="126">
        <f>-$B$31*(1+B$43)*12</f>
        <v>0</v>
      </c>
      <c r="C59" s="126">
        <v>0</v>
      </c>
      <c r="D59" s="126">
        <f aca="true" t="shared" si="16" ref="D59:V59">C59*(1+D42)</f>
        <v>0</v>
      </c>
      <c r="E59" s="126">
        <f t="shared" si="16"/>
        <v>0</v>
      </c>
      <c r="F59" s="126">
        <f t="shared" si="16"/>
        <v>0</v>
      </c>
      <c r="G59" s="126">
        <f t="shared" si="16"/>
        <v>0</v>
      </c>
      <c r="H59" s="126">
        <f t="shared" si="16"/>
        <v>0</v>
      </c>
      <c r="I59" s="126">
        <f t="shared" si="16"/>
        <v>0</v>
      </c>
      <c r="J59" s="126">
        <f t="shared" si="16"/>
        <v>0</v>
      </c>
      <c r="K59" s="126">
        <f t="shared" si="16"/>
        <v>0</v>
      </c>
      <c r="L59" s="126">
        <f t="shared" si="16"/>
        <v>0</v>
      </c>
      <c r="M59" s="126">
        <f t="shared" si="16"/>
        <v>0</v>
      </c>
      <c r="N59" s="126">
        <f t="shared" si="16"/>
        <v>0</v>
      </c>
      <c r="O59" s="126">
        <f t="shared" si="16"/>
        <v>0</v>
      </c>
      <c r="P59" s="126">
        <f t="shared" si="16"/>
        <v>0</v>
      </c>
      <c r="Q59" s="126">
        <f t="shared" si="16"/>
        <v>0</v>
      </c>
      <c r="R59" s="126">
        <f t="shared" si="16"/>
        <v>0</v>
      </c>
      <c r="S59" s="126">
        <f t="shared" si="16"/>
        <v>0</v>
      </c>
      <c r="T59" s="126">
        <f t="shared" si="16"/>
        <v>0</v>
      </c>
      <c r="U59" s="126">
        <f t="shared" si="16"/>
        <v>0</v>
      </c>
      <c r="V59" s="126">
        <f t="shared" si="16"/>
        <v>0</v>
      </c>
      <c r="W59" s="127"/>
      <c r="X59" s="127"/>
      <c r="Y59" s="127"/>
      <c r="Z59" s="127"/>
      <c r="AA59" s="127"/>
    </row>
    <row r="60" spans="1:27" ht="15.75">
      <c r="A60" s="131" t="s">
        <v>511</v>
      </c>
      <c r="B60" s="126">
        <f>-(($B$18+$B$19)*$B$21+($B$18+$B$19)*$B$21+SUM($B$62:B62))/2*0%</f>
        <v>0</v>
      </c>
      <c r="C60" s="126">
        <f>-(($B$18+$B$19)*$B$21+($B$18+$B$19)*$B$21+SUM($B$62:C62))/2*0%</f>
        <v>0</v>
      </c>
      <c r="D60" s="126">
        <f>-(($B$18+$B$19)*$B$21+($B$18+$B$19)*$B$21+SUM($B$62:D62))/2*0%</f>
        <v>0</v>
      </c>
      <c r="E60" s="126">
        <f>-(($B$18+$B$19)*$B$21+($B$18+$B$19)*$B$21+SUM($B$62:E62))/2*0%</f>
        <v>0</v>
      </c>
      <c r="F60" s="126">
        <f>-(($B$18+$B$19)*$B$21+($B$18+$B$19)*$B$21+SUM($B$62:F62))/2*0%</f>
        <v>0</v>
      </c>
      <c r="G60" s="126">
        <f>-(($B$18+$B$19)*$B$21+($B$18+$B$19)*$B$21+SUM($B$62:G62))/2*0%</f>
        <v>0</v>
      </c>
      <c r="H60" s="126">
        <f>-(($B$18+$B$19)*$B$21+($B$18+$B$19)*$B$21+SUM($B$62:H62))/2*0%</f>
        <v>0</v>
      </c>
      <c r="I60" s="126">
        <f>-(($B$18+$B$19)*$B$21+($B$18+$B$19)*$B$21+SUM($B$62:I62))/2*0%</f>
        <v>0</v>
      </c>
      <c r="J60" s="126">
        <f>-(($B$18+$B$19)*$B$21+($B$18+$B$19)*$B$21+SUM($B$62:J62))/2*0%</f>
        <v>0</v>
      </c>
      <c r="K60" s="126">
        <f>-(($B$18+$B$19)*$B$21+($B$18+$B$19)*$B$21+SUM($B$62:K62))/2*0%</f>
        <v>0</v>
      </c>
      <c r="L60" s="126">
        <f>-(($B$18+$B$19)*$B$21+($B$18+$B$19)*$B$21+SUM($B$62:L62))/2*0%</f>
        <v>0</v>
      </c>
      <c r="M60" s="126">
        <f>-(($B$18+$B$19)*$B$21+($B$18+$B$19)*$B$21+SUM($B$62:M62))/2*0%</f>
        <v>0</v>
      </c>
      <c r="N60" s="126">
        <f>-(($B$18+$B$19)*$B$21+($B$18+$B$19)*$B$21+SUM($B$62:N62))/2*0%</f>
        <v>0</v>
      </c>
      <c r="O60" s="126">
        <f>-(($B$18+$B$19)*$B$21+($B$18+$B$19)*$B$21+SUM($B$62:O62))/2*0%</f>
        <v>0</v>
      </c>
      <c r="P60" s="126">
        <f>-(($B$18+$B$19)*$B$21+($B$18+$B$19)*$B$21+SUM($B$62:P62))/2*0%</f>
        <v>0</v>
      </c>
      <c r="Q60" s="126">
        <f>-(($B$18+$B$19)*$B$21+($B$18+$B$19)*$B$21+SUM($B$62:Q62))/2*0%</f>
        <v>0</v>
      </c>
      <c r="R60" s="126">
        <f>-(($B$18+$B$19)*$B$21+($B$18+$B$19)*$B$21+SUM($B$62:R62))/2*0%</f>
        <v>0</v>
      </c>
      <c r="S60" s="126">
        <f>-(($B$18+$B$19)*$B$21+($B$18+$B$19)*$B$21+SUM($B$62:S62))/2*0%</f>
        <v>0</v>
      </c>
      <c r="T60" s="126">
        <f>-(($B$18+$B$19)*$B$21+($B$18+$B$19)*$B$21+SUM($B$62:T62))/2*0%</f>
        <v>0</v>
      </c>
      <c r="U60" s="126">
        <f>-(($B$18+$B$19)*$B$21+($B$18+$B$19)*$B$21+SUM($B$62:U62))/2*0%</f>
        <v>0</v>
      </c>
      <c r="V60" s="126">
        <f>-(($B$18+$B$19)*$B$21+($B$18+$B$19)*$B$21+SUM($B$62:V62))/2*0%</f>
        <v>0</v>
      </c>
      <c r="W60" s="127"/>
      <c r="X60" s="127"/>
      <c r="Y60" s="127"/>
      <c r="Z60" s="127"/>
      <c r="AA60" s="127"/>
    </row>
    <row r="61" spans="1:27" ht="14.25">
      <c r="A61" s="132" t="s">
        <v>600</v>
      </c>
      <c r="B61" s="124">
        <f aca="true" t="shared" si="17" ref="B61:V61">B53+B54</f>
        <v>0</v>
      </c>
      <c r="C61" s="124">
        <f t="shared" si="17"/>
        <v>682905.6</v>
      </c>
      <c r="D61" s="124">
        <f t="shared" si="17"/>
        <v>723879.936</v>
      </c>
      <c r="E61" s="124">
        <f t="shared" si="17"/>
        <v>767312.73216</v>
      </c>
      <c r="F61" s="124">
        <f t="shared" si="17"/>
        <v>813351.4960896</v>
      </c>
      <c r="G61" s="124">
        <f t="shared" si="17"/>
        <v>862152.5858549761</v>
      </c>
      <c r="H61" s="124">
        <f t="shared" si="17"/>
        <v>913881.7410062747</v>
      </c>
      <c r="I61" s="124">
        <f t="shared" si="17"/>
        <v>968714.6454666512</v>
      </c>
      <c r="J61" s="124">
        <f t="shared" si="17"/>
        <v>1026837.5241946504</v>
      </c>
      <c r="K61" s="124">
        <f t="shared" si="17"/>
        <v>1088447.7756463294</v>
      </c>
      <c r="L61" s="124">
        <f t="shared" si="17"/>
        <v>1153754.6421851092</v>
      </c>
      <c r="M61" s="124">
        <f t="shared" si="17"/>
        <v>1222979.9207162159</v>
      </c>
      <c r="N61" s="124">
        <f t="shared" si="17"/>
        <v>1296358.7159591888</v>
      </c>
      <c r="O61" s="124">
        <f t="shared" si="17"/>
        <v>1374140.23891674</v>
      </c>
      <c r="P61" s="124">
        <f t="shared" si="17"/>
        <v>1456588.6532517446</v>
      </c>
      <c r="Q61" s="124">
        <f t="shared" si="17"/>
        <v>1543983.9724468493</v>
      </c>
      <c r="R61" s="124">
        <f t="shared" si="17"/>
        <v>1636623.0107936603</v>
      </c>
      <c r="S61" s="124">
        <f t="shared" si="17"/>
        <v>1734820.39144128</v>
      </c>
      <c r="T61" s="124">
        <f t="shared" si="17"/>
        <v>1838909.6149277568</v>
      </c>
      <c r="U61" s="124">
        <f t="shared" si="17"/>
        <v>1949244.1918234224</v>
      </c>
      <c r="V61" s="124">
        <f t="shared" si="17"/>
        <v>2066198.8433328278</v>
      </c>
      <c r="W61" s="125"/>
      <c r="X61" s="125"/>
      <c r="Y61" s="125"/>
      <c r="Z61" s="125"/>
      <c r="AA61" s="125"/>
    </row>
    <row r="62" spans="1:28" ht="15.75">
      <c r="A62" s="131" t="s">
        <v>512</v>
      </c>
      <c r="B62" s="126"/>
      <c r="C62" s="126">
        <f>-(B18+B19)*1.18*B21/B20</f>
        <v>-1988182</v>
      </c>
      <c r="D62" s="126">
        <f aca="true" t="shared" si="18" ref="D62:V62">C62</f>
        <v>-1988182</v>
      </c>
      <c r="E62" s="126">
        <f t="shared" si="18"/>
        <v>-1988182</v>
      </c>
      <c r="F62" s="126">
        <f t="shared" si="18"/>
        <v>-1988182</v>
      </c>
      <c r="G62" s="126">
        <f t="shared" si="18"/>
        <v>-1988182</v>
      </c>
      <c r="H62" s="126">
        <f t="shared" si="18"/>
        <v>-1988182</v>
      </c>
      <c r="I62" s="126">
        <f t="shared" si="18"/>
        <v>-1988182</v>
      </c>
      <c r="J62" s="126">
        <f t="shared" si="18"/>
        <v>-1988182</v>
      </c>
      <c r="K62" s="126">
        <f t="shared" si="18"/>
        <v>-1988182</v>
      </c>
      <c r="L62" s="126">
        <f t="shared" si="18"/>
        <v>-1988182</v>
      </c>
      <c r="M62" s="126">
        <f t="shared" si="18"/>
        <v>-1988182</v>
      </c>
      <c r="N62" s="126">
        <f t="shared" si="18"/>
        <v>-1988182</v>
      </c>
      <c r="O62" s="126">
        <f t="shared" si="18"/>
        <v>-1988182</v>
      </c>
      <c r="P62" s="126">
        <f t="shared" si="18"/>
        <v>-1988182</v>
      </c>
      <c r="Q62" s="126">
        <f t="shared" si="18"/>
        <v>-1988182</v>
      </c>
      <c r="R62" s="126">
        <f t="shared" si="18"/>
        <v>-1988182</v>
      </c>
      <c r="S62" s="126">
        <f t="shared" si="18"/>
        <v>-1988182</v>
      </c>
      <c r="T62" s="126">
        <f t="shared" si="18"/>
        <v>-1988182</v>
      </c>
      <c r="U62" s="126">
        <f t="shared" si="18"/>
        <v>-1988182</v>
      </c>
      <c r="V62" s="126">
        <f t="shared" si="18"/>
        <v>-1988182</v>
      </c>
      <c r="W62" s="127"/>
      <c r="X62" s="127"/>
      <c r="Y62" s="127"/>
      <c r="Z62" s="127"/>
      <c r="AA62" s="127"/>
      <c r="AB62" s="133"/>
    </row>
    <row r="63" spans="1:27" ht="14.25">
      <c r="A63" s="132" t="s">
        <v>85</v>
      </c>
      <c r="B63" s="124"/>
      <c r="C63" s="124">
        <f aca="true" t="shared" si="19" ref="C63:V63">C61+C62</f>
        <v>-1305276.4</v>
      </c>
      <c r="D63" s="124">
        <f t="shared" si="19"/>
        <v>-1264302.064</v>
      </c>
      <c r="E63" s="124">
        <f t="shared" si="19"/>
        <v>-1220869.2678399999</v>
      </c>
      <c r="F63" s="124">
        <f t="shared" si="19"/>
        <v>-1174830.5039104</v>
      </c>
      <c r="G63" s="124">
        <f t="shared" si="19"/>
        <v>-1126029.414145024</v>
      </c>
      <c r="H63" s="124">
        <f t="shared" si="19"/>
        <v>-1074300.2589937253</v>
      </c>
      <c r="I63" s="124">
        <f t="shared" si="19"/>
        <v>-1019467.3545333488</v>
      </c>
      <c r="J63" s="124">
        <f t="shared" si="19"/>
        <v>-961344.4758053496</v>
      </c>
      <c r="K63" s="124">
        <f t="shared" si="19"/>
        <v>-899734.2243536706</v>
      </c>
      <c r="L63" s="124">
        <f t="shared" si="19"/>
        <v>-834427.3578148908</v>
      </c>
      <c r="M63" s="124">
        <f t="shared" si="19"/>
        <v>-765202.0792837841</v>
      </c>
      <c r="N63" s="124">
        <f t="shared" si="19"/>
        <v>-691823.2840408112</v>
      </c>
      <c r="O63" s="124">
        <f t="shared" si="19"/>
        <v>-614041.76108326</v>
      </c>
      <c r="P63" s="124">
        <f t="shared" si="19"/>
        <v>-531593.3467482554</v>
      </c>
      <c r="Q63" s="124">
        <f t="shared" si="19"/>
        <v>-444198.02755315066</v>
      </c>
      <c r="R63" s="124">
        <f t="shared" si="19"/>
        <v>-351558.9892063397</v>
      </c>
      <c r="S63" s="124">
        <f t="shared" si="19"/>
        <v>-253361.60855871998</v>
      </c>
      <c r="T63" s="124">
        <f t="shared" si="19"/>
        <v>-149272.38507224317</v>
      </c>
      <c r="U63" s="124">
        <f t="shared" si="19"/>
        <v>-38937.80817657756</v>
      </c>
      <c r="V63" s="124">
        <f t="shared" si="19"/>
        <v>78016.84333282779</v>
      </c>
      <c r="W63" s="125"/>
      <c r="X63" s="125"/>
      <c r="Y63" s="125"/>
      <c r="Z63" s="125"/>
      <c r="AA63" s="125"/>
    </row>
    <row r="64" spans="1:27" ht="15.75">
      <c r="A64" s="131" t="s">
        <v>513</v>
      </c>
      <c r="B64" s="126"/>
      <c r="C64" s="126">
        <f aca="true" t="shared" si="20" ref="C64:V64">-C50</f>
        <v>0</v>
      </c>
      <c r="D64" s="126">
        <f t="shared" si="20"/>
        <v>0</v>
      </c>
      <c r="E64" s="126">
        <f t="shared" si="20"/>
        <v>0</v>
      </c>
      <c r="F64" s="126">
        <f t="shared" si="20"/>
        <v>0</v>
      </c>
      <c r="G64" s="126">
        <f t="shared" si="20"/>
        <v>0</v>
      </c>
      <c r="H64" s="126">
        <f t="shared" si="20"/>
        <v>0</v>
      </c>
      <c r="I64" s="126">
        <f t="shared" si="20"/>
        <v>0</v>
      </c>
      <c r="J64" s="126">
        <f t="shared" si="20"/>
        <v>0</v>
      </c>
      <c r="K64" s="126">
        <f t="shared" si="20"/>
        <v>0</v>
      </c>
      <c r="L64" s="126">
        <f t="shared" si="20"/>
        <v>0</v>
      </c>
      <c r="M64" s="126">
        <f t="shared" si="20"/>
        <v>0</v>
      </c>
      <c r="N64" s="126">
        <f t="shared" si="20"/>
        <v>0</v>
      </c>
      <c r="O64" s="126">
        <f t="shared" si="20"/>
        <v>0</v>
      </c>
      <c r="P64" s="126">
        <f t="shared" si="20"/>
        <v>0</v>
      </c>
      <c r="Q64" s="126">
        <f t="shared" si="20"/>
        <v>0</v>
      </c>
      <c r="R64" s="126">
        <f t="shared" si="20"/>
        <v>0</v>
      </c>
      <c r="S64" s="126">
        <f t="shared" si="20"/>
        <v>0</v>
      </c>
      <c r="T64" s="126">
        <f t="shared" si="20"/>
        <v>0</v>
      </c>
      <c r="U64" s="126">
        <f t="shared" si="20"/>
        <v>0</v>
      </c>
      <c r="V64" s="126">
        <f t="shared" si="20"/>
        <v>0</v>
      </c>
      <c r="W64" s="127"/>
      <c r="X64" s="127"/>
      <c r="Y64" s="127"/>
      <c r="Z64" s="127"/>
      <c r="AA64" s="127"/>
    </row>
    <row r="65" spans="1:27" ht="14.25">
      <c r="A65" s="132" t="s">
        <v>514</v>
      </c>
      <c r="B65" s="124"/>
      <c r="C65" s="124">
        <f aca="true" t="shared" si="21" ref="C65:V65">C63+C64</f>
        <v>-1305276.4</v>
      </c>
      <c r="D65" s="124">
        <f t="shared" si="21"/>
        <v>-1264302.064</v>
      </c>
      <c r="E65" s="124">
        <f t="shared" si="21"/>
        <v>-1220869.2678399999</v>
      </c>
      <c r="F65" s="124">
        <f t="shared" si="21"/>
        <v>-1174830.5039104</v>
      </c>
      <c r="G65" s="124">
        <f t="shared" si="21"/>
        <v>-1126029.414145024</v>
      </c>
      <c r="H65" s="124">
        <f t="shared" si="21"/>
        <v>-1074300.2589937253</v>
      </c>
      <c r="I65" s="124">
        <f t="shared" si="21"/>
        <v>-1019467.3545333488</v>
      </c>
      <c r="J65" s="124">
        <f t="shared" si="21"/>
        <v>-961344.4758053496</v>
      </c>
      <c r="K65" s="124">
        <f t="shared" si="21"/>
        <v>-899734.2243536706</v>
      </c>
      <c r="L65" s="124">
        <f t="shared" si="21"/>
        <v>-834427.3578148908</v>
      </c>
      <c r="M65" s="124">
        <f t="shared" si="21"/>
        <v>-765202.0792837841</v>
      </c>
      <c r="N65" s="124">
        <f t="shared" si="21"/>
        <v>-691823.2840408112</v>
      </c>
      <c r="O65" s="124">
        <f t="shared" si="21"/>
        <v>-614041.76108326</v>
      </c>
      <c r="P65" s="124">
        <f t="shared" si="21"/>
        <v>-531593.3467482554</v>
      </c>
      <c r="Q65" s="124">
        <f t="shared" si="21"/>
        <v>-444198.02755315066</v>
      </c>
      <c r="R65" s="124">
        <f t="shared" si="21"/>
        <v>-351558.9892063397</v>
      </c>
      <c r="S65" s="124">
        <f t="shared" si="21"/>
        <v>-253361.60855871998</v>
      </c>
      <c r="T65" s="124">
        <f t="shared" si="21"/>
        <v>-149272.38507224317</v>
      </c>
      <c r="U65" s="124">
        <f t="shared" si="21"/>
        <v>-38937.80817657756</v>
      </c>
      <c r="V65" s="124">
        <f t="shared" si="21"/>
        <v>78016.84333282779</v>
      </c>
      <c r="W65" s="125"/>
      <c r="X65" s="125"/>
      <c r="Y65" s="125"/>
      <c r="Z65" s="125"/>
      <c r="AA65" s="125"/>
    </row>
    <row r="66" spans="1:27" ht="15.75">
      <c r="A66" s="131" t="s">
        <v>491</v>
      </c>
      <c r="B66" s="126"/>
      <c r="C66" s="126">
        <f aca="true" t="shared" si="22" ref="C66:V66">-C65*$B$29</f>
        <v>261055.28</v>
      </c>
      <c r="D66" s="126">
        <f t="shared" si="22"/>
        <v>252860.41280000002</v>
      </c>
      <c r="E66" s="126">
        <f t="shared" si="22"/>
        <v>244173.853568</v>
      </c>
      <c r="F66" s="126">
        <f t="shared" si="22"/>
        <v>234966.10078208</v>
      </c>
      <c r="G66" s="126">
        <f t="shared" si="22"/>
        <v>225205.8828290048</v>
      </c>
      <c r="H66" s="126">
        <f t="shared" si="22"/>
        <v>214860.05179874506</v>
      </c>
      <c r="I66" s="126">
        <f t="shared" si="22"/>
        <v>203893.47090666977</v>
      </c>
      <c r="J66" s="126">
        <f t="shared" si="22"/>
        <v>192268.89516106993</v>
      </c>
      <c r="K66" s="126">
        <f t="shared" si="22"/>
        <v>179946.84487073414</v>
      </c>
      <c r="L66" s="126">
        <f t="shared" si="22"/>
        <v>166885.47156297817</v>
      </c>
      <c r="M66" s="126">
        <f t="shared" si="22"/>
        <v>153040.41585675682</v>
      </c>
      <c r="N66" s="126">
        <f t="shared" si="22"/>
        <v>138364.65680816225</v>
      </c>
      <c r="O66" s="126">
        <f t="shared" si="22"/>
        <v>122808.352216652</v>
      </c>
      <c r="P66" s="126">
        <f t="shared" si="22"/>
        <v>106318.66934965109</v>
      </c>
      <c r="Q66" s="126">
        <f t="shared" si="22"/>
        <v>88839.60551063014</v>
      </c>
      <c r="R66" s="126">
        <f t="shared" si="22"/>
        <v>70311.79784126794</v>
      </c>
      <c r="S66" s="126">
        <f t="shared" si="22"/>
        <v>50672.321711744</v>
      </c>
      <c r="T66" s="126">
        <f t="shared" si="22"/>
        <v>29854.477014448636</v>
      </c>
      <c r="U66" s="126">
        <f t="shared" si="22"/>
        <v>7787.561635315512</v>
      </c>
      <c r="V66" s="126">
        <f t="shared" si="22"/>
        <v>-15603.368666565559</v>
      </c>
      <c r="W66" s="127"/>
      <c r="X66" s="127"/>
      <c r="Y66" s="127"/>
      <c r="Z66" s="127"/>
      <c r="AA66" s="127"/>
    </row>
    <row r="67" spans="1:27" ht="15" thickBot="1">
      <c r="A67" s="134" t="s">
        <v>515</v>
      </c>
      <c r="B67" s="135"/>
      <c r="C67" s="135">
        <f aca="true" t="shared" si="23" ref="C67:V67">C65+C66</f>
        <v>-1044221.1199999999</v>
      </c>
      <c r="D67" s="135">
        <f t="shared" si="23"/>
        <v>-1011441.6512</v>
      </c>
      <c r="E67" s="135">
        <f t="shared" si="23"/>
        <v>-976695.4142719998</v>
      </c>
      <c r="F67" s="135">
        <f t="shared" si="23"/>
        <v>-939864.40312832</v>
      </c>
      <c r="G67" s="135">
        <f t="shared" si="23"/>
        <v>-900823.5313160192</v>
      </c>
      <c r="H67" s="135">
        <f t="shared" si="23"/>
        <v>-859440.2071949802</v>
      </c>
      <c r="I67" s="135">
        <f t="shared" si="23"/>
        <v>-815573.8836266791</v>
      </c>
      <c r="J67" s="135">
        <f t="shared" si="23"/>
        <v>-769075.5806442797</v>
      </c>
      <c r="K67" s="135">
        <f t="shared" si="23"/>
        <v>-719787.3794829365</v>
      </c>
      <c r="L67" s="135">
        <f t="shared" si="23"/>
        <v>-667541.8862519127</v>
      </c>
      <c r="M67" s="135">
        <f t="shared" si="23"/>
        <v>-612161.6634270273</v>
      </c>
      <c r="N67" s="135">
        <f t="shared" si="23"/>
        <v>-553458.627232649</v>
      </c>
      <c r="O67" s="135">
        <f t="shared" si="23"/>
        <v>-491233.40886660793</v>
      </c>
      <c r="P67" s="135">
        <f t="shared" si="23"/>
        <v>-425274.67739860434</v>
      </c>
      <c r="Q67" s="135">
        <f t="shared" si="23"/>
        <v>-355358.42204252054</v>
      </c>
      <c r="R67" s="135">
        <f t="shared" si="23"/>
        <v>-281247.19136507175</v>
      </c>
      <c r="S67" s="135">
        <f t="shared" si="23"/>
        <v>-202689.28684697597</v>
      </c>
      <c r="T67" s="135">
        <f t="shared" si="23"/>
        <v>-119417.90805779453</v>
      </c>
      <c r="U67" s="135">
        <f t="shared" si="23"/>
        <v>-31150.246541262044</v>
      </c>
      <c r="V67" s="135">
        <f t="shared" si="23"/>
        <v>62413.474666262235</v>
      </c>
      <c r="W67" s="125"/>
      <c r="X67" s="125"/>
      <c r="Y67" s="125"/>
      <c r="Z67" s="125"/>
      <c r="AA67" s="125"/>
    </row>
    <row r="68" spans="1:27" ht="16.5" thickBot="1">
      <c r="A68" s="120"/>
      <c r="B68" s="136">
        <f>B52-$B$52</f>
        <v>0</v>
      </c>
      <c r="C68" s="136">
        <f aca="true" t="shared" si="24" ref="C68:V68">AVERAGE(B52:C52)</f>
        <v>0.5</v>
      </c>
      <c r="D68" s="136">
        <f t="shared" si="24"/>
        <v>1.5</v>
      </c>
      <c r="E68" s="136">
        <f t="shared" si="24"/>
        <v>2.5</v>
      </c>
      <c r="F68" s="136">
        <f t="shared" si="24"/>
        <v>3.5</v>
      </c>
      <c r="G68" s="136">
        <f t="shared" si="24"/>
        <v>4.5</v>
      </c>
      <c r="H68" s="136">
        <f t="shared" si="24"/>
        <v>5.5</v>
      </c>
      <c r="I68" s="136">
        <f t="shared" si="24"/>
        <v>6.5</v>
      </c>
      <c r="J68" s="136">
        <f t="shared" si="24"/>
        <v>7.5</v>
      </c>
      <c r="K68" s="136">
        <f t="shared" si="24"/>
        <v>8.5</v>
      </c>
      <c r="L68" s="136">
        <f t="shared" si="24"/>
        <v>9.5</v>
      </c>
      <c r="M68" s="136">
        <f t="shared" si="24"/>
        <v>10.5</v>
      </c>
      <c r="N68" s="136">
        <f t="shared" si="24"/>
        <v>11.5</v>
      </c>
      <c r="O68" s="136">
        <f t="shared" si="24"/>
        <v>12.5</v>
      </c>
      <c r="P68" s="136">
        <f t="shared" si="24"/>
        <v>13.5</v>
      </c>
      <c r="Q68" s="137">
        <f t="shared" si="24"/>
        <v>14.5</v>
      </c>
      <c r="R68" s="137">
        <f t="shared" si="24"/>
        <v>15.5</v>
      </c>
      <c r="S68" s="137">
        <f t="shared" si="24"/>
        <v>16.5</v>
      </c>
      <c r="T68" s="137">
        <f t="shared" si="24"/>
        <v>17.5</v>
      </c>
      <c r="U68" s="137">
        <f t="shared" si="24"/>
        <v>18.5</v>
      </c>
      <c r="V68" s="137">
        <f t="shared" si="24"/>
        <v>19.5</v>
      </c>
      <c r="W68" s="136"/>
      <c r="X68" s="136"/>
      <c r="Y68" s="136"/>
      <c r="Z68" s="136"/>
      <c r="AA68" s="136"/>
    </row>
    <row r="69" spans="1:27" ht="15.75">
      <c r="A69" s="115" t="s">
        <v>516</v>
      </c>
      <c r="B69" s="116">
        <f aca="true" t="shared" si="25" ref="B69:V69">B52</f>
        <v>0</v>
      </c>
      <c r="C69" s="116">
        <f t="shared" si="25"/>
        <v>1</v>
      </c>
      <c r="D69" s="116">
        <f t="shared" si="25"/>
        <v>2</v>
      </c>
      <c r="E69" s="116">
        <f t="shared" si="25"/>
        <v>3</v>
      </c>
      <c r="F69" s="116">
        <f t="shared" si="25"/>
        <v>4</v>
      </c>
      <c r="G69" s="116">
        <f t="shared" si="25"/>
        <v>5</v>
      </c>
      <c r="H69" s="116">
        <f t="shared" si="25"/>
        <v>6</v>
      </c>
      <c r="I69" s="116">
        <f t="shared" si="25"/>
        <v>7</v>
      </c>
      <c r="J69" s="116">
        <f t="shared" si="25"/>
        <v>8</v>
      </c>
      <c r="K69" s="116">
        <f t="shared" si="25"/>
        <v>9</v>
      </c>
      <c r="L69" s="116">
        <f t="shared" si="25"/>
        <v>10</v>
      </c>
      <c r="M69" s="116">
        <f t="shared" si="25"/>
        <v>11</v>
      </c>
      <c r="N69" s="116">
        <f t="shared" si="25"/>
        <v>12</v>
      </c>
      <c r="O69" s="116">
        <f t="shared" si="25"/>
        <v>13</v>
      </c>
      <c r="P69" s="116">
        <f t="shared" si="25"/>
        <v>14</v>
      </c>
      <c r="Q69" s="116">
        <f t="shared" si="25"/>
        <v>15</v>
      </c>
      <c r="R69" s="116">
        <f t="shared" si="25"/>
        <v>16</v>
      </c>
      <c r="S69" s="116">
        <f t="shared" si="25"/>
        <v>17</v>
      </c>
      <c r="T69" s="116">
        <f t="shared" si="25"/>
        <v>18</v>
      </c>
      <c r="U69" s="116">
        <f t="shared" si="25"/>
        <v>19</v>
      </c>
      <c r="V69" s="116">
        <f t="shared" si="25"/>
        <v>20</v>
      </c>
      <c r="W69" s="104"/>
      <c r="X69" s="104"/>
      <c r="Y69" s="104"/>
      <c r="Z69" s="104"/>
      <c r="AA69" s="104"/>
    </row>
    <row r="70" spans="1:27" ht="14.25">
      <c r="A70" s="123" t="s">
        <v>85</v>
      </c>
      <c r="B70" s="124">
        <f aca="true" t="shared" si="26" ref="B70:V70">B63</f>
        <v>0</v>
      </c>
      <c r="C70" s="124">
        <f t="shared" si="26"/>
        <v>-1305276.4</v>
      </c>
      <c r="D70" s="124">
        <f t="shared" si="26"/>
        <v>-1264302.064</v>
      </c>
      <c r="E70" s="124">
        <f t="shared" si="26"/>
        <v>-1220869.2678399999</v>
      </c>
      <c r="F70" s="124">
        <f t="shared" si="26"/>
        <v>-1174830.5039104</v>
      </c>
      <c r="G70" s="124">
        <f t="shared" si="26"/>
        <v>-1126029.414145024</v>
      </c>
      <c r="H70" s="124">
        <f t="shared" si="26"/>
        <v>-1074300.2589937253</v>
      </c>
      <c r="I70" s="124">
        <f t="shared" si="26"/>
        <v>-1019467.3545333488</v>
      </c>
      <c r="J70" s="124">
        <f t="shared" si="26"/>
        <v>-961344.4758053496</v>
      </c>
      <c r="K70" s="124">
        <f t="shared" si="26"/>
        <v>-899734.2243536706</v>
      </c>
      <c r="L70" s="124">
        <f t="shared" si="26"/>
        <v>-834427.3578148908</v>
      </c>
      <c r="M70" s="124">
        <f t="shared" si="26"/>
        <v>-765202.0792837841</v>
      </c>
      <c r="N70" s="124">
        <f t="shared" si="26"/>
        <v>-691823.2840408112</v>
      </c>
      <c r="O70" s="124">
        <f t="shared" si="26"/>
        <v>-614041.76108326</v>
      </c>
      <c r="P70" s="124">
        <f t="shared" si="26"/>
        <v>-531593.3467482554</v>
      </c>
      <c r="Q70" s="124">
        <f t="shared" si="26"/>
        <v>-444198.02755315066</v>
      </c>
      <c r="R70" s="124">
        <f t="shared" si="26"/>
        <v>-351558.9892063397</v>
      </c>
      <c r="S70" s="124">
        <f t="shared" si="26"/>
        <v>-253361.60855871998</v>
      </c>
      <c r="T70" s="124">
        <f t="shared" si="26"/>
        <v>-149272.38507224317</v>
      </c>
      <c r="U70" s="124">
        <f t="shared" si="26"/>
        <v>-38937.80817657756</v>
      </c>
      <c r="V70" s="124">
        <f t="shared" si="26"/>
        <v>78016.84333282779</v>
      </c>
      <c r="W70" s="125"/>
      <c r="X70" s="125"/>
      <c r="Y70" s="125"/>
      <c r="Z70" s="125"/>
      <c r="AA70" s="125"/>
    </row>
    <row r="71" spans="1:27" ht="15.75">
      <c r="A71" s="131" t="s">
        <v>512</v>
      </c>
      <c r="B71" s="126">
        <f aca="true" t="shared" si="27" ref="B71:V71">-B62</f>
        <v>0</v>
      </c>
      <c r="C71" s="126">
        <f t="shared" si="27"/>
        <v>1988182</v>
      </c>
      <c r="D71" s="126">
        <f t="shared" si="27"/>
        <v>1988182</v>
      </c>
      <c r="E71" s="126">
        <f t="shared" si="27"/>
        <v>1988182</v>
      </c>
      <c r="F71" s="126">
        <f t="shared" si="27"/>
        <v>1988182</v>
      </c>
      <c r="G71" s="126">
        <f t="shared" si="27"/>
        <v>1988182</v>
      </c>
      <c r="H71" s="126">
        <f t="shared" si="27"/>
        <v>1988182</v>
      </c>
      <c r="I71" s="126">
        <f t="shared" si="27"/>
        <v>1988182</v>
      </c>
      <c r="J71" s="126">
        <f t="shared" si="27"/>
        <v>1988182</v>
      </c>
      <c r="K71" s="126">
        <f t="shared" si="27"/>
        <v>1988182</v>
      </c>
      <c r="L71" s="126">
        <f t="shared" si="27"/>
        <v>1988182</v>
      </c>
      <c r="M71" s="126">
        <f t="shared" si="27"/>
        <v>1988182</v>
      </c>
      <c r="N71" s="126">
        <f t="shared" si="27"/>
        <v>1988182</v>
      </c>
      <c r="O71" s="126">
        <f t="shared" si="27"/>
        <v>1988182</v>
      </c>
      <c r="P71" s="126">
        <f t="shared" si="27"/>
        <v>1988182</v>
      </c>
      <c r="Q71" s="126">
        <f t="shared" si="27"/>
        <v>1988182</v>
      </c>
      <c r="R71" s="126">
        <f t="shared" si="27"/>
        <v>1988182</v>
      </c>
      <c r="S71" s="126">
        <f t="shared" si="27"/>
        <v>1988182</v>
      </c>
      <c r="T71" s="126">
        <f t="shared" si="27"/>
        <v>1988182</v>
      </c>
      <c r="U71" s="126">
        <f t="shared" si="27"/>
        <v>1988182</v>
      </c>
      <c r="V71" s="126">
        <f t="shared" si="27"/>
        <v>1988182</v>
      </c>
      <c r="W71" s="127"/>
      <c r="X71" s="127"/>
      <c r="Y71" s="127"/>
      <c r="Z71" s="127"/>
      <c r="AA71" s="127"/>
    </row>
    <row r="72" spans="1:27" ht="15.75">
      <c r="A72" s="131" t="s">
        <v>513</v>
      </c>
      <c r="B72" s="126">
        <f aca="true" t="shared" si="28" ref="B72:V72">B64</f>
        <v>0</v>
      </c>
      <c r="C72" s="126">
        <f t="shared" si="28"/>
        <v>0</v>
      </c>
      <c r="D72" s="126">
        <f t="shared" si="28"/>
        <v>0</v>
      </c>
      <c r="E72" s="126">
        <f t="shared" si="28"/>
        <v>0</v>
      </c>
      <c r="F72" s="126">
        <f t="shared" si="28"/>
        <v>0</v>
      </c>
      <c r="G72" s="126">
        <f t="shared" si="28"/>
        <v>0</v>
      </c>
      <c r="H72" s="126">
        <f t="shared" si="28"/>
        <v>0</v>
      </c>
      <c r="I72" s="126">
        <f t="shared" si="28"/>
        <v>0</v>
      </c>
      <c r="J72" s="126">
        <f t="shared" si="28"/>
        <v>0</v>
      </c>
      <c r="K72" s="126">
        <f t="shared" si="28"/>
        <v>0</v>
      </c>
      <c r="L72" s="126">
        <f t="shared" si="28"/>
        <v>0</v>
      </c>
      <c r="M72" s="126">
        <f t="shared" si="28"/>
        <v>0</v>
      </c>
      <c r="N72" s="126">
        <f t="shared" si="28"/>
        <v>0</v>
      </c>
      <c r="O72" s="126">
        <f t="shared" si="28"/>
        <v>0</v>
      </c>
      <c r="P72" s="126">
        <f t="shared" si="28"/>
        <v>0</v>
      </c>
      <c r="Q72" s="126">
        <f t="shared" si="28"/>
        <v>0</v>
      </c>
      <c r="R72" s="126">
        <f t="shared" si="28"/>
        <v>0</v>
      </c>
      <c r="S72" s="126">
        <f t="shared" si="28"/>
        <v>0</v>
      </c>
      <c r="T72" s="126">
        <f t="shared" si="28"/>
        <v>0</v>
      </c>
      <c r="U72" s="126">
        <f t="shared" si="28"/>
        <v>0</v>
      </c>
      <c r="V72" s="126">
        <f t="shared" si="28"/>
        <v>0</v>
      </c>
      <c r="W72" s="127"/>
      <c r="X72" s="127"/>
      <c r="Y72" s="127"/>
      <c r="Z72" s="127"/>
      <c r="AA72" s="127"/>
    </row>
    <row r="73" spans="1:27" ht="15.75">
      <c r="A73" s="131" t="s">
        <v>491</v>
      </c>
      <c r="B73" s="126">
        <f>IF(SUM($B$66:B66)+SUM($A$73:A73)&gt;0,0,SUM($B$66:B66)-SUM($A$73:A73))</f>
        <v>0</v>
      </c>
      <c r="C73" s="126">
        <f>IF(SUM($B$66:C66)+SUM($A$73:B73)&gt;0,0,SUM($B$66:C66)-SUM($A$73:B73))</f>
        <v>0</v>
      </c>
      <c r="D73" s="126">
        <f>IF(SUM($B$66:D66)+SUM($A$73:C73)&gt;0,0,SUM($B$66:D66)-SUM($A$73:C73))</f>
        <v>0</v>
      </c>
      <c r="E73" s="126">
        <f>IF(SUM($B$66:E66)+SUM($A$73:D73)&gt;0,0,SUM($B$66:E66)-SUM($A$73:D73))</f>
        <v>0</v>
      </c>
      <c r="F73" s="126">
        <f>IF(SUM($B$66:F66)+SUM($A$73:E73)&gt;0,0,SUM($B$66:F66)-SUM($A$73:E73))</f>
        <v>0</v>
      </c>
      <c r="G73" s="126">
        <f>IF(SUM($B$66:G66)+SUM($A$73:F73)&gt;0,0,SUM($B$66:G66)-SUM($A$73:F73))</f>
        <v>0</v>
      </c>
      <c r="H73" s="126">
        <f>IF(SUM($B$66:H66)+SUM($A$73:G73)&gt;0,0,SUM($B$66:H66)-SUM($A$73:G73))</f>
        <v>0</v>
      </c>
      <c r="I73" s="126">
        <f>IF(SUM($B$66:I66)+SUM($A$73:H73)&gt;0,0,SUM($B$66:I66)-SUM($A$73:H73))</f>
        <v>0</v>
      </c>
      <c r="J73" s="126">
        <f>IF(SUM($B$66:J66)+SUM($A$73:I73)&gt;0,0,SUM($B$66:J66)-SUM($A$73:I73))</f>
        <v>0</v>
      </c>
      <c r="K73" s="126">
        <f>IF(SUM($B$66:K66)+SUM($A$73:J73)&gt;0,0,SUM($B$66:K66)-SUM($A$73:J73))</f>
        <v>0</v>
      </c>
      <c r="L73" s="126">
        <f>IF(SUM($B$66:L66)+SUM($A$73:K73)&gt;0,0,SUM($B$66:L66)-SUM($A$73:K73))</f>
        <v>0</v>
      </c>
      <c r="M73" s="126">
        <f>IF(SUM($B$66:M66)+SUM($A$73:L73)&gt;0,0,SUM($B$66:M66)-SUM($A$73:L73))</f>
        <v>0</v>
      </c>
      <c r="N73" s="126">
        <f>IF(SUM($B$66:N66)+SUM($A$73:M73)&gt;0,0,SUM($B$66:N66)-SUM($A$73:M73))</f>
        <v>0</v>
      </c>
      <c r="O73" s="126">
        <f>IF(SUM($B$66:O66)+SUM($A$73:N73)&gt;0,0,SUM($B$66:O66)-SUM($A$73:N73))</f>
        <v>0</v>
      </c>
      <c r="P73" s="126">
        <f>IF(SUM($B$66:P66)+SUM($A$73:O73)&gt;0,0,SUM($B$66:P66)-SUM($A$73:O73))</f>
        <v>0</v>
      </c>
      <c r="Q73" s="126">
        <f>IF(SUM($B$66:Q66)+SUM($A$73:P73)&gt;0,0,SUM($B$66:Q66)-SUM($A$73:P73))</f>
        <v>0</v>
      </c>
      <c r="R73" s="126">
        <f>IF(SUM($B$66:R66)+SUM($A$73:Q73)&gt;0,0,SUM($B$66:R66)-SUM($A$73:Q73))</f>
        <v>0</v>
      </c>
      <c r="S73" s="126">
        <f>IF(SUM($B$66:S66)+SUM($A$73:R73)&gt;0,0,SUM($B$66:S66)-SUM($A$73:R73))</f>
        <v>0</v>
      </c>
      <c r="T73" s="126">
        <f>IF(SUM($B$66:T66)+SUM($A$73:S73)&gt;0,0,SUM($B$66:T66)-SUM($A$73:S73))</f>
        <v>0</v>
      </c>
      <c r="U73" s="126">
        <f>IF(SUM($B$66:U66)+SUM($A$73:T73)&gt;0,0,SUM($B$66:U66)-SUM($A$73:T73))</f>
        <v>0</v>
      </c>
      <c r="V73" s="126">
        <f>IF(SUM($B$66:V66)+SUM($A$73:U73)&gt;0,0,SUM($B$66:V66)-SUM($A$73:U73))</f>
        <v>0</v>
      </c>
      <c r="W73" s="127"/>
      <c r="X73" s="127"/>
      <c r="Y73" s="127"/>
      <c r="Z73" s="127"/>
      <c r="AA73" s="127"/>
    </row>
    <row r="74" spans="1:27" ht="15.75">
      <c r="A74" s="131" t="s">
        <v>517</v>
      </c>
      <c r="B74" s="126">
        <f>IF(((SUM($B$53:B53)+SUM($B$55:B59))+SUM($B$76:B76))&lt;0,((SUM($B$53:B53)+SUM($B$55:B59))+SUM($B$76:B76))*0.18-SUM($A$74:A74),IF(SUM(A$74:$B74)&lt;0,0-SUM(A$74:$B74),0))</f>
        <v>-6065640</v>
      </c>
      <c r="C74" s="126">
        <f>IF(((SUM($B$53:C53)+SUM($B$55:C59))+SUM($B$76:C76))&lt;0,((SUM($B$53:C53)+SUM($B$55:C59))+SUM($B$76:C76))*0.18-SUM($A$74:B74),IF(SUM(B$74:$B74)&lt;0,0-SUM(B$74:$B74),0))</f>
        <v>122923.00800000038</v>
      </c>
      <c r="D74" s="126">
        <f>IF(((SUM($B$53:D53)+SUM($B$55:D59))+SUM($B$76:D76))&lt;0,((SUM($B$53:D53)+SUM($B$55:D59))+SUM($B$76:D76))*0.18-SUM($A$74:C74),IF(SUM($B$74:C74)&lt;0,0-SUM($B$74:C74),0))</f>
        <v>130298.38847999927</v>
      </c>
      <c r="E74" s="126">
        <f>IF(((SUM($B$53:E53)+SUM($B$55:E59))+SUM($B$76:E76))&lt;0,((SUM($B$53:E53)+SUM($B$55:E59))+SUM($B$76:E76))*0.18-SUM($A$74:D74),IF(SUM($B$74:D74)&lt;0,0-SUM($B$74:D74),0))</f>
        <v>138116.29178880062</v>
      </c>
      <c r="F74" s="126">
        <f>IF(((SUM($B$53:F53)+SUM($B$55:F59))+SUM($B$76:F76))&lt;0,((SUM($B$53:F53)+SUM($B$55:F59))+SUM($B$76:F76))*0.18-SUM($A$74:E74),IF(SUM($B$74:E74)&lt;0,0-SUM($B$74:E74),0))</f>
        <v>146403.2692961283</v>
      </c>
      <c r="G74" s="126">
        <f>IF(((SUM($B$53:G53)+SUM($B$55:G59))+SUM($B$76:G76))&lt;0,((SUM($B$53:G53)+SUM($B$55:G59))+SUM($B$76:G76))*0.18-SUM($A$74:F74),IF(SUM($B$74:F74)&lt;0,0-SUM($B$74:F74),0))</f>
        <v>155187.46545389574</v>
      </c>
      <c r="H74" s="126">
        <f>IF(((SUM($B$53:H53)+SUM($B$55:H59))+SUM($B$76:H76))&lt;0,((SUM($B$53:H53)+SUM($B$55:H59))+SUM($B$76:H76))*0.18-SUM($A$74:G74),IF(SUM($B$74:G74)&lt;0,0-SUM($B$74:G74),0))</f>
        <v>164498.71338112932</v>
      </c>
      <c r="I74" s="126">
        <f>IF(((SUM($B$53:I53)+SUM($B$55:I59))+SUM($B$76:I76))&lt;0,((SUM($B$53:I53)+SUM($B$55:I59))+SUM($B$76:I76))*0.18-SUM($A$74:H74),IF(SUM($B$74:H74)&lt;0,0-SUM($B$74:H74),0))</f>
        <v>174368.63618399762</v>
      </c>
      <c r="J74" s="126">
        <f>IF(((SUM($B$53:J53)+SUM($B$55:J59))+SUM($B$76:J76))&lt;0,((SUM($B$53:J53)+SUM($B$55:J59))+SUM($B$76:J76))*0.18-SUM($A$74:I74),IF(SUM($B$74:I74)&lt;0,0-SUM($B$74:I74),0))</f>
        <v>184830.75435503665</v>
      </c>
      <c r="K74" s="126">
        <f>IF(((SUM($B$53:K53)+SUM($B$55:K59))+SUM($B$76:K76))&lt;0,((SUM($B$53:K53)+SUM($B$55:K59))+SUM($B$76:K76))*0.18-SUM($A$74:J74),IF(SUM($B$74:J74)&lt;0,0-SUM($B$74:J74),0))</f>
        <v>195920.59961633943</v>
      </c>
      <c r="L74" s="126">
        <f>IF(((SUM($B$53:L53)+SUM($B$55:L59))+SUM($B$76:L76))&lt;0,((SUM($B$53:L53)+SUM($B$55:L59))+SUM($B$76:L76))*0.18-SUM($A$74:K74),IF(SUM($B$74:K74)&lt;0,0-SUM($B$74:K74),0))</f>
        <v>207675.83559331857</v>
      </c>
      <c r="M74" s="126">
        <f>IF(((SUM($B$53:M53)+SUM($B$55:M59))+SUM($B$76:M76))&lt;0,((SUM($B$53:M53)+SUM($B$55:M59))+SUM($B$76:M76))*0.18-SUM($A$74:L74),IF(SUM($B$74:L74)&lt;0,0-SUM($B$74:L74),0))</f>
        <v>220136.38572891895</v>
      </c>
      <c r="N74" s="126">
        <f>IF(((SUM($B$53:N53)+SUM($B$55:N59))+SUM($B$76:N76))&lt;0,((SUM($B$53:N53)+SUM($B$55:N59))+SUM($B$76:N76))*0.18-SUM($A$74:M74),IF(SUM($B$74:M74)&lt;0,0-SUM($B$74:M74),0))</f>
        <v>233344.56887265388</v>
      </c>
      <c r="O74" s="126">
        <f>IF(((SUM($B$53:O53)+SUM($B$55:O59))+SUM($B$76:O76))&lt;0,((SUM($B$53:O53)+SUM($B$55:O59))+SUM($B$76:O76))*0.18-SUM($A$74:N74),IF(SUM($B$74:N74)&lt;0,0-SUM($B$74:N74),0))</f>
        <v>247345.2430050131</v>
      </c>
      <c r="P74" s="126">
        <f>IF(((SUM($B$53:P53)+SUM($B$55:P59))+SUM($B$76:P76))&lt;0,((SUM($B$53:P53)+SUM($B$55:P59))+SUM($B$76:P76))*0.18-SUM($A$74:O74),IF(SUM($B$74:O74)&lt;0,0-SUM($B$74:O74),0))</f>
        <v>262185.9575853143</v>
      </c>
      <c r="Q74" s="126">
        <f>IF(((SUM($B$53:Q53)+SUM($B$55:Q59))+SUM($B$76:Q76))&lt;0,((SUM($B$53:Q53)+SUM($B$55:Q59))+SUM($B$76:Q76))*0.18-SUM($A$74:P74),IF(SUM($B$74:P74)&lt;0,0-SUM($B$74:P74),0))</f>
        <v>277917.1150404331</v>
      </c>
      <c r="R74" s="126">
        <f>IF(((SUM($B$53:R53)+SUM($B$55:R59))+SUM($B$76:R76))&lt;0,((SUM($B$53:R53)+SUM($B$55:R59))+SUM($B$76:R76))*0.18-SUM($A$74:Q74),IF(SUM($B$74:Q74)&lt;0,0-SUM($B$74:Q74),0))</f>
        <v>294592.32194285886</v>
      </c>
      <c r="S74" s="126">
        <f>IF(((SUM($B$53:S53)+SUM($B$55:S59))+SUM($B$76:S76))&lt;0,((SUM($B$53:S53)+SUM($B$55:S59))+SUM($B$76:S76))*0.18-SUM($A$74:R74),IF(SUM($B$74:R74)&lt;0,0-SUM($B$74:R74),0))</f>
        <v>312268.03045943053</v>
      </c>
      <c r="T74" s="126">
        <f>IF(((SUM($B$53:T53)+SUM($B$55:T59))+SUM($B$76:T76))&lt;0,((SUM($B$53:T53)+SUM($B$55:T59))+SUM($B$76:T76))*0.18-SUM($A$74:S74),IF(SUM($B$74:S74)&lt;0,0-SUM($B$74:S74),0))</f>
        <v>331004.27068699617</v>
      </c>
      <c r="U74" s="126">
        <f>IF(((SUM($B$53:U53)+SUM($B$55:U59))+SUM($B$76:U76))&lt;0,((SUM($B$53:U53)+SUM($B$55:U59))+SUM($B$76:U76))*0.18-SUM($A$74:T74),IF(SUM($B$74:T74)&lt;0,0-SUM($B$74:T74),0))</f>
        <v>350864.67452821624</v>
      </c>
      <c r="V74" s="126">
        <f>IF(((SUM($B$53:V53)+SUM($B$55:V59))+SUM($B$76:V76))&lt;0,((SUM($B$53:V53)+SUM($B$55:V59))+SUM($B$76:V76))*0.18-SUM($A$74:U74),IF(SUM($B$74:U74)&lt;0,0-SUM($B$74:U74),0))</f>
        <v>371916.6917999089</v>
      </c>
      <c r="W74" s="127"/>
      <c r="X74" s="127"/>
      <c r="Y74" s="127"/>
      <c r="Z74" s="127"/>
      <c r="AA74" s="127"/>
    </row>
    <row r="75" spans="1:27" ht="15.75">
      <c r="A75" s="131" t="s">
        <v>518</v>
      </c>
      <c r="B75" s="126">
        <f>-B53*(B32)</f>
        <v>0</v>
      </c>
      <c r="C75" s="126">
        <f aca="true" t="shared" si="29" ref="C75:V75">-(C53-B53)*$B$32</f>
        <v>-68290.56</v>
      </c>
      <c r="D75" s="126">
        <f t="shared" si="29"/>
        <v>-4097.433600000001</v>
      </c>
      <c r="E75" s="126">
        <f t="shared" si="29"/>
        <v>-4343.2796160000025</v>
      </c>
      <c r="F75" s="126">
        <f t="shared" si="29"/>
        <v>-4603.876392960002</v>
      </c>
      <c r="G75" s="126">
        <f t="shared" si="29"/>
        <v>-4880.108976537606</v>
      </c>
      <c r="H75" s="126">
        <f t="shared" si="29"/>
        <v>-5172.915515129862</v>
      </c>
      <c r="I75" s="126">
        <f t="shared" si="29"/>
        <v>-5483.2904460376485</v>
      </c>
      <c r="J75" s="126">
        <f t="shared" si="29"/>
        <v>-5812.287872799917</v>
      </c>
      <c r="K75" s="126">
        <f t="shared" si="29"/>
        <v>-6161.025145167904</v>
      </c>
      <c r="L75" s="126">
        <f t="shared" si="29"/>
        <v>-6530.686653877981</v>
      </c>
      <c r="M75" s="126">
        <f t="shared" si="29"/>
        <v>-6922.527853110666</v>
      </c>
      <c r="N75" s="126">
        <f t="shared" si="29"/>
        <v>-7337.879524297291</v>
      </c>
      <c r="O75" s="126">
        <f t="shared" si="29"/>
        <v>-7778.15229575513</v>
      </c>
      <c r="P75" s="126">
        <f t="shared" si="29"/>
        <v>-8244.841433500453</v>
      </c>
      <c r="Q75" s="126">
        <f t="shared" si="29"/>
        <v>-8739.531919510477</v>
      </c>
      <c r="R75" s="126">
        <f t="shared" si="29"/>
        <v>-9263.903834681098</v>
      </c>
      <c r="S75" s="126">
        <f t="shared" si="29"/>
        <v>-9819.738064761972</v>
      </c>
      <c r="T75" s="126">
        <f t="shared" si="29"/>
        <v>-10408.922348647682</v>
      </c>
      <c r="U75" s="126">
        <f t="shared" si="29"/>
        <v>-11033.457689566561</v>
      </c>
      <c r="V75" s="126">
        <f t="shared" si="29"/>
        <v>-11695.465150940536</v>
      </c>
      <c r="W75" s="127"/>
      <c r="X75" s="127"/>
      <c r="Y75" s="127"/>
      <c r="Z75" s="127"/>
      <c r="AA75" s="127"/>
    </row>
    <row r="76" spans="1:27" ht="15.75">
      <c r="A76" s="131" t="s">
        <v>519</v>
      </c>
      <c r="B76" s="126">
        <f>-($B$18+$B$19)*$B$21</f>
        <v>-33698000</v>
      </c>
      <c r="C76" s="126"/>
      <c r="D76" s="126">
        <v>0</v>
      </c>
      <c r="E76" s="126"/>
      <c r="F76" s="126"/>
      <c r="G76" s="129"/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  <c r="N76" s="126">
        <v>0</v>
      </c>
      <c r="O76" s="126">
        <v>0</v>
      </c>
      <c r="P76" s="126">
        <v>0</v>
      </c>
      <c r="Q76" s="126">
        <v>0</v>
      </c>
      <c r="R76" s="126">
        <v>1</v>
      </c>
      <c r="S76" s="126">
        <v>2</v>
      </c>
      <c r="T76" s="126">
        <v>3</v>
      </c>
      <c r="U76" s="126">
        <v>4</v>
      </c>
      <c r="V76" s="126">
        <v>5</v>
      </c>
      <c r="W76" s="127"/>
      <c r="X76" s="127"/>
      <c r="Y76" s="127"/>
      <c r="Z76" s="127"/>
      <c r="AA76" s="127"/>
    </row>
    <row r="77" spans="1:27" ht="15.75">
      <c r="A77" s="131" t="s">
        <v>520</v>
      </c>
      <c r="B77" s="126">
        <f aca="true" t="shared" si="30" ref="B77:V77">B48-B49</f>
        <v>0</v>
      </c>
      <c r="C77" s="126">
        <f t="shared" si="30"/>
        <v>0</v>
      </c>
      <c r="D77" s="126">
        <f t="shared" si="30"/>
        <v>0</v>
      </c>
      <c r="E77" s="126">
        <f t="shared" si="30"/>
        <v>0</v>
      </c>
      <c r="F77" s="126">
        <f t="shared" si="30"/>
        <v>0</v>
      </c>
      <c r="G77" s="126">
        <f t="shared" si="30"/>
        <v>0</v>
      </c>
      <c r="H77" s="126">
        <f t="shared" si="30"/>
        <v>0</v>
      </c>
      <c r="I77" s="126">
        <f t="shared" si="30"/>
        <v>0</v>
      </c>
      <c r="J77" s="126">
        <f t="shared" si="30"/>
        <v>0</v>
      </c>
      <c r="K77" s="126">
        <f t="shared" si="30"/>
        <v>0</v>
      </c>
      <c r="L77" s="126">
        <f t="shared" si="30"/>
        <v>0</v>
      </c>
      <c r="M77" s="126">
        <f t="shared" si="30"/>
        <v>0</v>
      </c>
      <c r="N77" s="126">
        <f t="shared" si="30"/>
        <v>0</v>
      </c>
      <c r="O77" s="126">
        <f t="shared" si="30"/>
        <v>0</v>
      </c>
      <c r="P77" s="126">
        <f t="shared" si="30"/>
        <v>0</v>
      </c>
      <c r="Q77" s="126">
        <f t="shared" si="30"/>
        <v>0</v>
      </c>
      <c r="R77" s="126">
        <f t="shared" si="30"/>
        <v>0</v>
      </c>
      <c r="S77" s="126">
        <f t="shared" si="30"/>
        <v>0</v>
      </c>
      <c r="T77" s="126">
        <f t="shared" si="30"/>
        <v>0</v>
      </c>
      <c r="U77" s="126">
        <f t="shared" si="30"/>
        <v>0</v>
      </c>
      <c r="V77" s="126">
        <f t="shared" si="30"/>
        <v>0</v>
      </c>
      <c r="W77" s="127"/>
      <c r="X77" s="127"/>
      <c r="Y77" s="127"/>
      <c r="Z77" s="127"/>
      <c r="AA77" s="127"/>
    </row>
    <row r="78" spans="1:27" ht="14.25">
      <c r="A78" s="132" t="s">
        <v>521</v>
      </c>
      <c r="B78" s="124">
        <f aca="true" t="shared" si="31" ref="B78:V78">SUM(B70:B77)</f>
        <v>-39763640</v>
      </c>
      <c r="C78" s="124">
        <f t="shared" si="31"/>
        <v>737538.0480000004</v>
      </c>
      <c r="D78" s="124">
        <f t="shared" si="31"/>
        <v>850080.8908799993</v>
      </c>
      <c r="E78" s="124">
        <f t="shared" si="31"/>
        <v>901085.7443328007</v>
      </c>
      <c r="F78" s="124">
        <f t="shared" si="31"/>
        <v>955150.8889927684</v>
      </c>
      <c r="G78" s="124">
        <f t="shared" si="31"/>
        <v>1012459.9423323341</v>
      </c>
      <c r="H78" s="124">
        <f t="shared" si="31"/>
        <v>1073207.538872274</v>
      </c>
      <c r="I78" s="124">
        <f t="shared" si="31"/>
        <v>1137599.9912046113</v>
      </c>
      <c r="J78" s="124">
        <f t="shared" si="31"/>
        <v>1205855.990676887</v>
      </c>
      <c r="K78" s="124">
        <f t="shared" si="31"/>
        <v>1278207.3501175009</v>
      </c>
      <c r="L78" s="124">
        <f t="shared" si="31"/>
        <v>1354899.7911245497</v>
      </c>
      <c r="M78" s="124">
        <f t="shared" si="31"/>
        <v>1436193.7785920242</v>
      </c>
      <c r="N78" s="124">
        <f t="shared" si="31"/>
        <v>1522365.4053075453</v>
      </c>
      <c r="O78" s="124">
        <f t="shared" si="31"/>
        <v>1613707.329625998</v>
      </c>
      <c r="P78" s="124">
        <f t="shared" si="31"/>
        <v>1710529.7694035585</v>
      </c>
      <c r="Q78" s="124">
        <f t="shared" si="31"/>
        <v>1813161.555567772</v>
      </c>
      <c r="R78" s="124">
        <f t="shared" si="31"/>
        <v>1921952.4289018381</v>
      </c>
      <c r="S78" s="124">
        <f t="shared" si="31"/>
        <v>2037270.6838359486</v>
      </c>
      <c r="T78" s="124">
        <f t="shared" si="31"/>
        <v>2159507.963266105</v>
      </c>
      <c r="U78" s="124">
        <f t="shared" si="31"/>
        <v>2289079.4086620724</v>
      </c>
      <c r="V78" s="124">
        <f t="shared" si="31"/>
        <v>2426425.069981796</v>
      </c>
      <c r="W78" s="125"/>
      <c r="X78" s="125"/>
      <c r="Y78" s="125"/>
      <c r="Z78" s="125"/>
      <c r="AA78" s="125"/>
    </row>
    <row r="79" spans="1:27" ht="14.25">
      <c r="A79" s="132" t="s">
        <v>86</v>
      </c>
      <c r="B79" s="124">
        <f>SUM($B$78:B78)</f>
        <v>-39763640</v>
      </c>
      <c r="C79" s="124">
        <f>SUM($B$78:C78)</f>
        <v>-39026101.952</v>
      </c>
      <c r="D79" s="124">
        <f>SUM($B$78:D78)</f>
        <v>-38176021.06112</v>
      </c>
      <c r="E79" s="124">
        <f>SUM($B$78:E78)</f>
        <v>-37274935.316787206</v>
      </c>
      <c r="F79" s="124">
        <f>SUM($B$78:F78)</f>
        <v>-36319784.427794434</v>
      </c>
      <c r="G79" s="124">
        <f>SUM($B$78:G78)</f>
        <v>-35307324.4854621</v>
      </c>
      <c r="H79" s="124">
        <f>SUM($B$78:H78)</f>
        <v>-34234116.94658983</v>
      </c>
      <c r="I79" s="124">
        <f>SUM($B$78:I78)</f>
        <v>-33096516.955385216</v>
      </c>
      <c r="J79" s="124">
        <f>SUM($B$78:J78)</f>
        <v>-31890660.96470833</v>
      </c>
      <c r="K79" s="124">
        <f>SUM($B$78:K78)</f>
        <v>-30612453.614590827</v>
      </c>
      <c r="L79" s="124">
        <f>SUM($B$78:L78)</f>
        <v>-29257553.82346628</v>
      </c>
      <c r="M79" s="124">
        <f>SUM($B$78:M78)</f>
        <v>-27821360.044874255</v>
      </c>
      <c r="N79" s="124">
        <f>SUM($B$78:N78)</f>
        <v>-26298994.63956671</v>
      </c>
      <c r="O79" s="124">
        <f>SUM($B$78:O78)</f>
        <v>-24685287.30994071</v>
      </c>
      <c r="P79" s="124">
        <f>SUM($B$78:P78)</f>
        <v>-22974757.540537152</v>
      </c>
      <c r="Q79" s="124">
        <f>SUM($B$78:Q78)</f>
        <v>-21161595.98496938</v>
      </c>
      <c r="R79" s="124">
        <f>SUM($B$78:R78)</f>
        <v>-19239643.55606754</v>
      </c>
      <c r="S79" s="124">
        <f>SUM($B$78:S78)</f>
        <v>-17202372.87223159</v>
      </c>
      <c r="T79" s="124">
        <f>SUM($B$78:T78)</f>
        <v>-15042864.908965487</v>
      </c>
      <c r="U79" s="124">
        <f>SUM($B$78:U78)</f>
        <v>-12753785.500303414</v>
      </c>
      <c r="V79" s="124">
        <f>SUM($B$78:V78)</f>
        <v>-10327360.430321617</v>
      </c>
      <c r="W79" s="125"/>
      <c r="X79" s="125"/>
      <c r="Y79" s="125"/>
      <c r="Z79" s="125"/>
      <c r="AA79" s="125"/>
    </row>
    <row r="80" spans="1:27" ht="15.75">
      <c r="A80" s="131" t="s">
        <v>522</v>
      </c>
      <c r="B80" s="138">
        <f aca="true" t="shared" si="32" ref="B80:V80">1/POWER((1+$B$37),B68)</f>
        <v>1</v>
      </c>
      <c r="C80" s="138">
        <f t="shared" si="32"/>
        <v>0.9245003270420487</v>
      </c>
      <c r="D80" s="138">
        <f t="shared" si="32"/>
        <v>0.7901712196940587</v>
      </c>
      <c r="E80" s="138">
        <f t="shared" si="32"/>
        <v>0.6753600168325288</v>
      </c>
      <c r="F80" s="138">
        <f t="shared" si="32"/>
        <v>0.577230783617546</v>
      </c>
      <c r="G80" s="138">
        <f t="shared" si="32"/>
        <v>0.49335964411756067</v>
      </c>
      <c r="H80" s="138">
        <f t="shared" si="32"/>
        <v>0.42167490950218867</v>
      </c>
      <c r="I80" s="138">
        <f t="shared" si="32"/>
        <v>0.3604059055574262</v>
      </c>
      <c r="J80" s="138">
        <f t="shared" si="32"/>
        <v>0.30803923551916773</v>
      </c>
      <c r="K80" s="138">
        <f t="shared" si="32"/>
        <v>0.2632813978796306</v>
      </c>
      <c r="L80" s="138">
        <f t="shared" si="32"/>
        <v>0.22502683579455607</v>
      </c>
      <c r="M80" s="138">
        <f t="shared" si="32"/>
        <v>0.19233062888423597</v>
      </c>
      <c r="N80" s="138">
        <f t="shared" si="32"/>
        <v>0.16438515289250938</v>
      </c>
      <c r="O80" s="138">
        <f t="shared" si="32"/>
        <v>0.14050013067735845</v>
      </c>
      <c r="P80" s="138">
        <f t="shared" si="32"/>
        <v>0.12008558177552005</v>
      </c>
      <c r="Q80" s="138">
        <f t="shared" si="32"/>
        <v>0.10263724938078637</v>
      </c>
      <c r="R80" s="138">
        <f t="shared" si="32"/>
        <v>0.08772414476990288</v>
      </c>
      <c r="S80" s="138">
        <f t="shared" si="32"/>
        <v>0.07497790151273752</v>
      </c>
      <c r="T80" s="138">
        <f t="shared" si="32"/>
        <v>0.06408367650661326</v>
      </c>
      <c r="U80" s="138">
        <f t="shared" si="32"/>
        <v>0.05477237308257544</v>
      </c>
      <c r="V80" s="138">
        <f t="shared" si="32"/>
        <v>0.046813994087671305</v>
      </c>
      <c r="W80" s="139"/>
      <c r="X80" s="139"/>
      <c r="Y80" s="139"/>
      <c r="Z80" s="139"/>
      <c r="AA80" s="139"/>
    </row>
    <row r="81" spans="1:27" ht="14.25">
      <c r="A81" s="123" t="s">
        <v>87</v>
      </c>
      <c r="B81" s="124">
        <f aca="true" t="shared" si="33" ref="B81:V81">B78*B80</f>
        <v>-39763640</v>
      </c>
      <c r="C81" s="124">
        <f t="shared" si="33"/>
        <v>681854.1665819546</v>
      </c>
      <c r="D81" s="124">
        <f t="shared" si="33"/>
        <v>671709.454385261</v>
      </c>
      <c r="E81" s="124">
        <f t="shared" si="33"/>
        <v>608557.283460152</v>
      </c>
      <c r="F81" s="124">
        <f t="shared" si="33"/>
        <v>551342.4961262913</v>
      </c>
      <c r="G81" s="124">
        <f t="shared" si="33"/>
        <v>499506.87683236634</v>
      </c>
      <c r="H81" s="124">
        <f t="shared" si="33"/>
        <v>452544.6918310328</v>
      </c>
      <c r="I81" s="124">
        <f t="shared" si="33"/>
        <v>409997.754992218</v>
      </c>
      <c r="J81" s="124">
        <f t="shared" si="33"/>
        <v>371450.95751431695</v>
      </c>
      <c r="K81" s="124">
        <f t="shared" si="33"/>
        <v>336528.2179189541</v>
      </c>
      <c r="L81" s="124">
        <f t="shared" si="33"/>
        <v>304888.81281546236</v>
      </c>
      <c r="M81" s="124">
        <f t="shared" si="33"/>
        <v>276224.0526362312</v>
      </c>
      <c r="N81" s="124">
        <f t="shared" si="33"/>
        <v>250254.26990974785</v>
      </c>
      <c r="O81" s="124">
        <f t="shared" si="33"/>
        <v>226726.09068746385</v>
      </c>
      <c r="P81" s="124">
        <f t="shared" si="33"/>
        <v>205409.96250317246</v>
      </c>
      <c r="Q81" s="124">
        <f t="shared" si="33"/>
        <v>186097.91474646397</v>
      </c>
      <c r="R81" s="124">
        <f t="shared" si="33"/>
        <v>168601.63311385133</v>
      </c>
      <c r="S81" s="124">
        <f t="shared" si="33"/>
        <v>152750.28068743917</v>
      </c>
      <c r="T81" s="124">
        <f t="shared" si="33"/>
        <v>138389.20973140033</v>
      </c>
      <c r="U81" s="124">
        <f t="shared" si="33"/>
        <v>125378.3113868802</v>
      </c>
      <c r="V81" s="124">
        <f t="shared" si="33"/>
        <v>113590.64888030523</v>
      </c>
      <c r="W81" s="125"/>
      <c r="X81" s="125"/>
      <c r="Y81" s="125"/>
      <c r="Z81" s="125"/>
      <c r="AA81" s="125"/>
    </row>
    <row r="82" spans="1:27" ht="14.25">
      <c r="A82" s="123" t="s">
        <v>88</v>
      </c>
      <c r="B82" s="124">
        <f>SUM($B$81:B81)</f>
        <v>-39763640</v>
      </c>
      <c r="C82" s="124">
        <f>SUM($B$81:C81)</f>
        <v>-39081785.83341805</v>
      </c>
      <c r="D82" s="124">
        <f>SUM($B$81:D81)</f>
        <v>-38410076.37903279</v>
      </c>
      <c r="E82" s="124">
        <f>SUM($B$81:E81)</f>
        <v>-37801519.095572636</v>
      </c>
      <c r="F82" s="124">
        <f>SUM($B$81:F81)</f>
        <v>-37250176.59944634</v>
      </c>
      <c r="G82" s="124">
        <f>SUM($B$81:G81)</f>
        <v>-36750669.722613975</v>
      </c>
      <c r="H82" s="124">
        <f>SUM($B$81:H81)</f>
        <v>-36298125.030782945</v>
      </c>
      <c r="I82" s="124">
        <f>SUM($B$81:I81)</f>
        <v>-35888127.27579073</v>
      </c>
      <c r="J82" s="124">
        <f>SUM($B$81:J81)</f>
        <v>-35516676.31827641</v>
      </c>
      <c r="K82" s="124">
        <f>SUM($B$81:K81)</f>
        <v>-35180148.10035746</v>
      </c>
      <c r="L82" s="124">
        <f>SUM($B$81:L81)</f>
        <v>-34875259.28754199</v>
      </c>
      <c r="M82" s="124">
        <f>SUM($B$81:M81)</f>
        <v>-34599035.234905764</v>
      </c>
      <c r="N82" s="124">
        <f>SUM($B$81:N81)</f>
        <v>-34348780.96499602</v>
      </c>
      <c r="O82" s="124">
        <f>SUM($B$81:O81)</f>
        <v>-34122054.87430856</v>
      </c>
      <c r="P82" s="124">
        <f>SUM($B$81:P81)</f>
        <v>-33916644.911805384</v>
      </c>
      <c r="Q82" s="124">
        <f>SUM($B$81:Q81)</f>
        <v>-33730546.99705892</v>
      </c>
      <c r="R82" s="124">
        <f>SUM($B$81:R81)</f>
        <v>-33561945.36394507</v>
      </c>
      <c r="S82" s="124">
        <f>SUM($B$81:S81)</f>
        <v>-33409195.083257627</v>
      </c>
      <c r="T82" s="124">
        <f>SUM($B$81:T81)</f>
        <v>-33270805.873526227</v>
      </c>
      <c r="U82" s="124">
        <f>SUM($B$81:U81)</f>
        <v>-33145427.562139347</v>
      </c>
      <c r="V82" s="124">
        <f>SUM($B$81:V81)</f>
        <v>-33031836.91325904</v>
      </c>
      <c r="W82" s="140"/>
      <c r="X82" s="140"/>
      <c r="Y82" s="140"/>
      <c r="Z82" s="140"/>
      <c r="AA82" s="140"/>
    </row>
    <row r="83" spans="1:27" ht="14.25">
      <c r="A83" s="123" t="s">
        <v>89</v>
      </c>
      <c r="B83" s="141">
        <f>IF((ISERR(IRR($B$78:B78))),0,IF(IRR($B$78:B78)&lt;0,0,IRR($B$78:B78)))</f>
        <v>0</v>
      </c>
      <c r="C83" s="141">
        <f>IF((ISERR(IRR($B$78:C78))),0,IF(IRR($B$78:C78)&lt;0,0,IRR($B$78:C78)))</f>
        <v>0</v>
      </c>
      <c r="D83" s="141">
        <f>IF((ISERR(IRR($B$78:D78))),0,IF(IRR($B$78:D78)&lt;0,0,IRR($B$78:D78)))</f>
        <v>0</v>
      </c>
      <c r="E83" s="141">
        <f>IF((ISERR(IRR($B$78:E78))),0,IF(IRR($B$78:E78)&lt;0,0,IRR($B$78:E78)))</f>
        <v>0</v>
      </c>
      <c r="F83" s="141">
        <f>IF((ISERR(IRR($B$78:F78))),0,IF(IRR($B$78:F78)&lt;0,0,IRR($B$78:F78)))</f>
        <v>0</v>
      </c>
      <c r="G83" s="141">
        <f>IF((ISERR(IRR($B$78:G78))),0,IF(IRR($B$78:G78)&lt;0,0,IRR($B$78:G78)))</f>
        <v>0</v>
      </c>
      <c r="H83" s="141">
        <f>IF((ISERR(IRR($B$78:H78))),0,IF(IRR($B$78:H78)&lt;0,0,IRR($B$78:H78)))</f>
        <v>0</v>
      </c>
      <c r="I83" s="141">
        <f>IF((ISERR(IRR($B$78:I78))),0,IF(IRR($B$78:I78)&lt;0,0,IRR($B$78:I78)))</f>
        <v>0</v>
      </c>
      <c r="J83" s="141">
        <f>IF((ISERR(IRR($B$78:J78))),0,IF(IRR($B$78:J78)&lt;0,0,IRR($B$78:J78)))</f>
        <v>0</v>
      </c>
      <c r="K83" s="141">
        <f>IF((ISERR(IRR($B$78:K78))),0,IF(IRR($B$78:K78)&lt;0,0,IRR($B$78:K78)))</f>
        <v>0</v>
      </c>
      <c r="L83" s="141">
        <f>IF((ISERR(IRR($B$78:L78))),0,IF(IRR($B$78:L78)&lt;0,0,IRR($B$78:L78)))</f>
        <v>0</v>
      </c>
      <c r="M83" s="141">
        <f>IF((ISERR(IRR($B$78:M78))),0,IF(IRR($B$78:M78)&lt;0,0,IRR($B$78:M78)))</f>
        <v>0</v>
      </c>
      <c r="N83" s="141">
        <f>IF((ISERR(IRR($B$78:N78))),0,IF(IRR($B$78:N78)&lt;0,0,IRR($B$78:N78)))</f>
        <v>0</v>
      </c>
      <c r="O83" s="141">
        <f>IF((ISERR(IRR($B$78:O78))),0,IF(IRR($B$78:O78)&lt;0,0,IRR($B$78:O78)))</f>
        <v>0</v>
      </c>
      <c r="P83" s="141">
        <f>IF((ISERR(IRR($B$78:P78))),0,IF(IRR($B$78:P78)&lt;0,0,IRR($B$78:P78)))</f>
        <v>0</v>
      </c>
      <c r="Q83" s="141">
        <f>IF((ISERR(IRR($B$78:Q78))),0,IF(IRR($B$78:Q78)&lt;0,0,IRR($B$78:Q78)))</f>
        <v>0</v>
      </c>
      <c r="R83" s="141">
        <f>IF((ISERR(IRR($B$78:R78))),0,IF(IRR($B$78:R78)&lt;0,0,IRR($B$78:R78)))</f>
        <v>0</v>
      </c>
      <c r="S83" s="141">
        <f>IF((ISERR(IRR($B$78:S78))),0,IF(IRR($B$78:S78)&lt;0,0,IRR($B$78:S78)))</f>
        <v>0</v>
      </c>
      <c r="T83" s="141">
        <f>IF((ISERR(IRR($B$78:T78))),0,IF(IRR($B$78:T78)&lt;0,0,IRR($B$78:T78)))</f>
        <v>0</v>
      </c>
      <c r="U83" s="141">
        <f>IF((ISERR(IRR($B$78:U78))),0,IF(IRR($B$78:U78)&lt;0,0,IRR($B$78:U78)))</f>
        <v>0</v>
      </c>
      <c r="V83" s="141">
        <f>IF((ISERR(IRR($B$78:V78))),0,IF(IRR($B$78:V78)&lt;0,0,IRR($B$78:V78)))</f>
        <v>0</v>
      </c>
      <c r="W83" s="142"/>
      <c r="X83" s="142"/>
      <c r="Y83" s="142"/>
      <c r="Z83" s="142"/>
      <c r="AA83" s="142"/>
    </row>
    <row r="84" spans="1:27" ht="14.25">
      <c r="A84" s="123" t="s">
        <v>90</v>
      </c>
      <c r="B84" s="143">
        <f aca="true" t="shared" si="34" ref="B84:V84">IF(AND(B79&gt;0,A79&lt;0),(B69-(B79/(B79-A79))),0)</f>
        <v>0</v>
      </c>
      <c r="C84" s="143">
        <f t="shared" si="34"/>
        <v>0</v>
      </c>
      <c r="D84" s="143">
        <f t="shared" si="34"/>
        <v>0</v>
      </c>
      <c r="E84" s="143">
        <f t="shared" si="34"/>
        <v>0</v>
      </c>
      <c r="F84" s="143">
        <f t="shared" si="34"/>
        <v>0</v>
      </c>
      <c r="G84" s="143">
        <f t="shared" si="34"/>
        <v>0</v>
      </c>
      <c r="H84" s="143">
        <f t="shared" si="34"/>
        <v>0</v>
      </c>
      <c r="I84" s="143">
        <f t="shared" si="34"/>
        <v>0</v>
      </c>
      <c r="J84" s="143">
        <f t="shared" si="34"/>
        <v>0</v>
      </c>
      <c r="K84" s="143">
        <f t="shared" si="34"/>
        <v>0</v>
      </c>
      <c r="L84" s="143">
        <f t="shared" si="34"/>
        <v>0</v>
      </c>
      <c r="M84" s="143">
        <f t="shared" si="34"/>
        <v>0</v>
      </c>
      <c r="N84" s="143">
        <f t="shared" si="34"/>
        <v>0</v>
      </c>
      <c r="O84" s="143">
        <f t="shared" si="34"/>
        <v>0</v>
      </c>
      <c r="P84" s="143">
        <f t="shared" si="34"/>
        <v>0</v>
      </c>
      <c r="Q84" s="143">
        <f t="shared" si="34"/>
        <v>0</v>
      </c>
      <c r="R84" s="143">
        <f t="shared" si="34"/>
        <v>0</v>
      </c>
      <c r="S84" s="143">
        <f t="shared" si="34"/>
        <v>0</v>
      </c>
      <c r="T84" s="143">
        <f t="shared" si="34"/>
        <v>0</v>
      </c>
      <c r="U84" s="143">
        <f t="shared" si="34"/>
        <v>0</v>
      </c>
      <c r="V84" s="143">
        <f t="shared" si="34"/>
        <v>0</v>
      </c>
      <c r="W84" s="144"/>
      <c r="X84" s="144"/>
      <c r="Y84" s="144"/>
      <c r="Z84" s="144"/>
      <c r="AA84" s="144"/>
    </row>
    <row r="85" spans="1:27" ht="15" thickBot="1">
      <c r="A85" s="145" t="s">
        <v>91</v>
      </c>
      <c r="B85" s="146">
        <f aca="true" t="shared" si="35" ref="B85:V85">IF(AND(B82&gt;0,A82&lt;0),(B69-(B82/(B82-A82))),0)</f>
        <v>0</v>
      </c>
      <c r="C85" s="146">
        <f t="shared" si="35"/>
        <v>0</v>
      </c>
      <c r="D85" s="146">
        <f t="shared" si="35"/>
        <v>0</v>
      </c>
      <c r="E85" s="146">
        <f t="shared" si="35"/>
        <v>0</v>
      </c>
      <c r="F85" s="146">
        <f t="shared" si="35"/>
        <v>0</v>
      </c>
      <c r="G85" s="146">
        <f t="shared" si="35"/>
        <v>0</v>
      </c>
      <c r="H85" s="146">
        <f>IF(AND(H82&gt;0,G82&lt;0),(H69-(H82/(H82-G82))),0)</f>
        <v>0</v>
      </c>
      <c r="I85" s="146">
        <f t="shared" si="35"/>
        <v>0</v>
      </c>
      <c r="J85" s="146">
        <f t="shared" si="35"/>
        <v>0</v>
      </c>
      <c r="K85" s="146">
        <f t="shared" si="35"/>
        <v>0</v>
      </c>
      <c r="L85" s="146">
        <f t="shared" si="35"/>
        <v>0</v>
      </c>
      <c r="M85" s="146">
        <f t="shared" si="35"/>
        <v>0</v>
      </c>
      <c r="N85" s="146">
        <f t="shared" si="35"/>
        <v>0</v>
      </c>
      <c r="O85" s="146">
        <f t="shared" si="35"/>
        <v>0</v>
      </c>
      <c r="P85" s="146">
        <f t="shared" si="35"/>
        <v>0</v>
      </c>
      <c r="Q85" s="146">
        <f t="shared" si="35"/>
        <v>0</v>
      </c>
      <c r="R85" s="146">
        <f t="shared" si="35"/>
        <v>0</v>
      </c>
      <c r="S85" s="146">
        <f t="shared" si="35"/>
        <v>0</v>
      </c>
      <c r="T85" s="146">
        <f t="shared" si="35"/>
        <v>0</v>
      </c>
      <c r="U85" s="146">
        <f t="shared" si="35"/>
        <v>0</v>
      </c>
      <c r="V85" s="146">
        <f t="shared" si="35"/>
        <v>0</v>
      </c>
      <c r="W85" s="144"/>
      <c r="X85" s="144"/>
      <c r="Y85" s="144"/>
      <c r="Z85" s="144"/>
      <c r="AA85" s="144"/>
    </row>
    <row r="86" spans="1:20" ht="15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spans="1:20" ht="15.75">
      <c r="A87" s="923"/>
      <c r="B87" s="923"/>
      <c r="C87" s="923"/>
      <c r="D87" s="923"/>
      <c r="E87" s="923"/>
      <c r="F87" s="923"/>
      <c r="G87" s="923"/>
      <c r="H87" s="923"/>
      <c r="I87" s="923"/>
      <c r="J87" s="923"/>
      <c r="K87" s="923"/>
      <c r="L87" s="923"/>
      <c r="M87" s="923"/>
      <c r="N87" s="923"/>
      <c r="O87" s="923"/>
      <c r="P87" s="923"/>
      <c r="Q87" s="923"/>
      <c r="R87" s="923"/>
      <c r="S87" s="923"/>
      <c r="T87" s="61"/>
    </row>
    <row r="88" spans="1:3" ht="15">
      <c r="A88" s="147"/>
      <c r="B88" s="148"/>
      <c r="C88" s="148"/>
    </row>
  </sheetData>
  <sheetProtection/>
  <mergeCells count="12">
    <mergeCell ref="D24:F24"/>
    <mergeCell ref="A87:S87"/>
    <mergeCell ref="A5:I5"/>
    <mergeCell ref="A7:I7"/>
    <mergeCell ref="D21:E21"/>
    <mergeCell ref="D22:F22"/>
    <mergeCell ref="T11:V11"/>
    <mergeCell ref="T12:V12"/>
    <mergeCell ref="T8:V8"/>
    <mergeCell ref="T9:V9"/>
    <mergeCell ref="T10:V10"/>
    <mergeCell ref="D23:E23"/>
  </mergeCells>
  <printOptions/>
  <pageMargins left="0.75" right="0.75" top="1" bottom="1" header="0.5" footer="0.5"/>
  <pageSetup horizontalDpi="600" verticalDpi="600" orientation="portrait" paperSize="8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88"/>
  <sheetViews>
    <sheetView view="pageBreakPreview" zoomScaleSheetLayoutView="100" zoomScalePageLayoutView="0" workbookViewId="0" topLeftCell="A14">
      <selection activeCell="B19" sqref="B19"/>
    </sheetView>
  </sheetViews>
  <sheetFormatPr defaultColWidth="10.25390625" defaultRowHeight="12.75"/>
  <cols>
    <col min="1" max="1" width="59.875" style="62" customWidth="1"/>
    <col min="2" max="2" width="16.125" style="62" customWidth="1"/>
    <col min="3" max="3" width="17.375" style="62" customWidth="1"/>
    <col min="4" max="4" width="15.75390625" style="62" customWidth="1"/>
    <col min="5" max="5" width="27.125" style="62" customWidth="1"/>
    <col min="6" max="6" width="14.625" style="62" customWidth="1"/>
    <col min="7" max="7" width="21.75390625" style="62" customWidth="1"/>
    <col min="8" max="8" width="15.875" style="62" customWidth="1"/>
    <col min="9" max="9" width="16.375" style="62" hidden="1" customWidth="1"/>
    <col min="10" max="10" width="14.875" style="62" hidden="1" customWidth="1"/>
    <col min="11" max="11" width="16.00390625" style="62" hidden="1" customWidth="1"/>
    <col min="12" max="12" width="17.875" style="62" hidden="1" customWidth="1"/>
    <col min="13" max="13" width="18.125" style="62" hidden="1" customWidth="1"/>
    <col min="14" max="14" width="17.625" style="62" hidden="1" customWidth="1"/>
    <col min="15" max="15" width="18.875" style="62" hidden="1" customWidth="1"/>
    <col min="16" max="16" width="16.125" style="62" hidden="1" customWidth="1"/>
    <col min="17" max="17" width="17.875" style="62" hidden="1" customWidth="1"/>
    <col min="18" max="18" width="16.375" style="62" hidden="1" customWidth="1"/>
    <col min="19" max="19" width="16.125" style="62" hidden="1" customWidth="1"/>
    <col min="20" max="20" width="16.875" style="62" hidden="1" customWidth="1"/>
    <col min="21" max="21" width="16.00390625" style="62" customWidth="1"/>
    <col min="22" max="22" width="17.875" style="62" customWidth="1"/>
    <col min="23" max="23" width="18.75390625" style="62" customWidth="1"/>
    <col min="24" max="24" width="17.875" style="62" customWidth="1"/>
    <col min="25" max="25" width="20.125" style="62" customWidth="1"/>
    <col min="26" max="26" width="18.875" style="62" customWidth="1"/>
    <col min="27" max="27" width="17.125" style="62" customWidth="1"/>
    <col min="28" max="28" width="12.875" style="62" bestFit="1" customWidth="1"/>
    <col min="29" max="16384" width="10.25390625" style="62" customWidth="1"/>
  </cols>
  <sheetData>
    <row r="1" spans="1:22" ht="15.75">
      <c r="A1" s="61"/>
      <c r="B1" s="61"/>
      <c r="C1" s="61"/>
      <c r="D1" s="61"/>
      <c r="E1" s="61"/>
      <c r="F1" s="61"/>
      <c r="G1" s="61"/>
      <c r="H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3" t="s">
        <v>71</v>
      </c>
    </row>
    <row r="2" spans="1:22" ht="15.75">
      <c r="A2" s="61"/>
      <c r="B2" s="61"/>
      <c r="C2" s="61"/>
      <c r="D2" s="61"/>
      <c r="E2" s="61"/>
      <c r="F2" s="61"/>
      <c r="G2" s="61"/>
      <c r="H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3" t="s">
        <v>474</v>
      </c>
    </row>
    <row r="3" spans="1:22" ht="15.75">
      <c r="A3" s="61"/>
      <c r="B3" s="61"/>
      <c r="C3" s="61"/>
      <c r="D3" s="61"/>
      <c r="E3" s="61"/>
      <c r="F3" s="61"/>
      <c r="G3" s="61"/>
      <c r="H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3" t="s">
        <v>72</v>
      </c>
    </row>
    <row r="4" spans="1:20" ht="15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5.75">
      <c r="A5" s="924" t="s">
        <v>476</v>
      </c>
      <c r="B5" s="924"/>
      <c r="C5" s="924"/>
      <c r="D5" s="924"/>
      <c r="E5" s="924"/>
      <c r="F5" s="924"/>
      <c r="G5" s="924"/>
      <c r="H5" s="924"/>
      <c r="I5" s="924"/>
      <c r="J5" s="65"/>
      <c r="K5" s="65"/>
      <c r="L5" s="65"/>
      <c r="M5" s="65"/>
      <c r="N5" s="65"/>
      <c r="O5" s="65"/>
      <c r="P5" s="65"/>
      <c r="Q5" s="65"/>
      <c r="R5" s="65"/>
      <c r="S5" s="65"/>
      <c r="T5" s="61"/>
    </row>
    <row r="6" spans="1:20" ht="15.75">
      <c r="A6" s="65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2" ht="15.75">
      <c r="A7" s="925" t="s">
        <v>222</v>
      </c>
      <c r="B7" s="925"/>
      <c r="C7" s="925"/>
      <c r="D7" s="925"/>
      <c r="E7" s="925"/>
      <c r="F7" s="925"/>
      <c r="G7" s="925"/>
      <c r="H7" s="925"/>
      <c r="I7" s="925"/>
      <c r="J7" s="61"/>
      <c r="L7" s="61"/>
      <c r="M7" s="61"/>
      <c r="N7" s="61"/>
      <c r="O7" s="61"/>
      <c r="P7" s="61"/>
      <c r="Q7" s="61"/>
      <c r="R7" s="61"/>
      <c r="S7" s="61"/>
      <c r="T7" s="61"/>
      <c r="V7" s="66" t="s">
        <v>362</v>
      </c>
    </row>
    <row r="8" spans="1:22" ht="15.75">
      <c r="A8" s="65"/>
      <c r="B8" s="61"/>
      <c r="C8" s="61"/>
      <c r="D8" s="61"/>
      <c r="E8" s="61"/>
      <c r="F8" s="61"/>
      <c r="G8" s="61"/>
      <c r="H8" s="61"/>
      <c r="L8" s="61"/>
      <c r="M8" s="61"/>
      <c r="N8" s="61"/>
      <c r="O8" s="61"/>
      <c r="P8" s="61"/>
      <c r="Q8" s="61"/>
      <c r="R8" s="61"/>
      <c r="S8" s="61"/>
      <c r="T8" s="918" t="s">
        <v>73</v>
      </c>
      <c r="U8" s="918"/>
      <c r="V8" s="918"/>
    </row>
    <row r="9" spans="1:22" ht="15.75">
      <c r="A9" s="65"/>
      <c r="B9" s="61"/>
      <c r="C9" s="61"/>
      <c r="D9" s="61"/>
      <c r="E9" s="61"/>
      <c r="F9" s="61"/>
      <c r="G9" s="61"/>
      <c r="H9" s="61"/>
      <c r="L9" s="61"/>
      <c r="M9" s="61"/>
      <c r="N9" s="61"/>
      <c r="O9" s="61"/>
      <c r="P9" s="61"/>
      <c r="Q9" s="61"/>
      <c r="R9" s="61"/>
      <c r="S9" s="61"/>
      <c r="T9" s="918" t="s">
        <v>212</v>
      </c>
      <c r="U9" s="918"/>
      <c r="V9" s="918"/>
    </row>
    <row r="10" spans="1:22" ht="15.75">
      <c r="A10" s="65"/>
      <c r="B10" s="61"/>
      <c r="C10" s="61"/>
      <c r="D10" s="61"/>
      <c r="E10" s="61"/>
      <c r="F10" s="61"/>
      <c r="G10" s="61"/>
      <c r="H10" s="61"/>
      <c r="L10" s="61"/>
      <c r="M10" s="61"/>
      <c r="N10" s="61"/>
      <c r="O10" s="61"/>
      <c r="P10" s="61"/>
      <c r="Q10" s="61"/>
      <c r="R10" s="61"/>
      <c r="S10" s="61"/>
      <c r="T10" s="918" t="s">
        <v>545</v>
      </c>
      <c r="U10" s="918"/>
      <c r="V10" s="918"/>
    </row>
    <row r="11" spans="1:22" ht="15.75">
      <c r="A11" s="65"/>
      <c r="B11" s="61"/>
      <c r="C11" s="61"/>
      <c r="D11" s="61"/>
      <c r="E11" s="61"/>
      <c r="F11" s="61"/>
      <c r="G11" s="61"/>
      <c r="H11" s="61"/>
      <c r="L11" s="61"/>
      <c r="M11" s="61"/>
      <c r="N11" s="61"/>
      <c r="O11" s="61"/>
      <c r="P11" s="61"/>
      <c r="Q11" s="61"/>
      <c r="R11" s="61"/>
      <c r="S11" s="61"/>
      <c r="T11" s="918"/>
      <c r="U11" s="918"/>
      <c r="V11" s="918"/>
    </row>
    <row r="12" spans="1:22" ht="15.75">
      <c r="A12" s="65"/>
      <c r="B12" s="61"/>
      <c r="C12" s="61"/>
      <c r="D12" s="61"/>
      <c r="E12" s="61"/>
      <c r="F12" s="61"/>
      <c r="G12" s="61"/>
      <c r="H12" s="61"/>
      <c r="L12" s="61"/>
      <c r="M12" s="61"/>
      <c r="N12" s="61"/>
      <c r="O12" s="61"/>
      <c r="P12" s="61"/>
      <c r="Q12" s="61"/>
      <c r="R12" s="61"/>
      <c r="S12" s="61"/>
      <c r="T12" s="918"/>
      <c r="U12" s="918"/>
      <c r="V12" s="918"/>
    </row>
    <row r="13" spans="1:22" ht="15.75">
      <c r="A13" s="65"/>
      <c r="B13" s="61"/>
      <c r="C13" s="61"/>
      <c r="D13" s="61"/>
      <c r="E13" s="61"/>
      <c r="F13" s="61"/>
      <c r="G13" s="61"/>
      <c r="H13" s="61"/>
      <c r="L13" s="61"/>
      <c r="M13" s="61"/>
      <c r="N13" s="61"/>
      <c r="O13" s="61"/>
      <c r="P13" s="61"/>
      <c r="Q13" s="61"/>
      <c r="R13" s="61"/>
      <c r="S13" s="61"/>
      <c r="T13" s="67"/>
      <c r="U13" s="67"/>
      <c r="V13" s="68"/>
    </row>
    <row r="14" spans="1:22" ht="15.75">
      <c r="A14" s="65"/>
      <c r="B14" s="61"/>
      <c r="C14" s="61"/>
      <c r="D14" s="61"/>
      <c r="E14" s="61"/>
      <c r="F14" s="61"/>
      <c r="G14" s="61"/>
      <c r="H14" s="61"/>
      <c r="L14" s="61"/>
      <c r="M14" s="61"/>
      <c r="N14" s="61"/>
      <c r="O14" s="61"/>
      <c r="P14" s="61"/>
      <c r="Q14" s="61"/>
      <c r="R14" s="61"/>
      <c r="S14" s="61"/>
      <c r="T14" s="67"/>
      <c r="U14" s="67"/>
      <c r="V14" s="69" t="s">
        <v>300</v>
      </c>
    </row>
    <row r="15" spans="1:22" ht="15.75">
      <c r="A15" s="65"/>
      <c r="B15" s="61"/>
      <c r="C15" s="61"/>
      <c r="D15" s="61"/>
      <c r="E15" s="61"/>
      <c r="F15" s="61"/>
      <c r="G15" s="61"/>
      <c r="H15" s="61"/>
      <c r="L15" s="61"/>
      <c r="M15" s="61"/>
      <c r="N15" s="61"/>
      <c r="O15" s="61"/>
      <c r="P15" s="61"/>
      <c r="Q15" s="61"/>
      <c r="R15" s="61"/>
      <c r="S15" s="61"/>
      <c r="T15" s="67"/>
      <c r="U15" s="67"/>
      <c r="V15" s="68" t="s">
        <v>74</v>
      </c>
    </row>
    <row r="16" spans="1:22" ht="15.75">
      <c r="A16" s="61"/>
      <c r="B16" s="61"/>
      <c r="C16" s="61"/>
      <c r="D16" s="65" t="s">
        <v>131</v>
      </c>
      <c r="E16" s="61"/>
      <c r="F16" s="61"/>
      <c r="G16" s="61"/>
      <c r="H16" s="61"/>
      <c r="L16" s="61"/>
      <c r="M16" s="61"/>
      <c r="N16" s="61"/>
      <c r="O16" s="61"/>
      <c r="P16" s="61"/>
      <c r="Q16" s="61"/>
      <c r="R16" s="61"/>
      <c r="S16" s="61"/>
      <c r="T16" s="67"/>
      <c r="U16" s="67"/>
      <c r="V16" s="68" t="s">
        <v>302</v>
      </c>
    </row>
    <row r="17" spans="1:20" ht="16.5" thickBot="1">
      <c r="A17" s="64" t="s">
        <v>477</v>
      </c>
      <c r="B17" s="64" t="s">
        <v>478</v>
      </c>
      <c r="C17" s="61"/>
      <c r="D17" s="70"/>
      <c r="E17" s="71"/>
      <c r="F17" s="71"/>
      <c r="G17" s="71"/>
      <c r="H17" s="7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72" t="s">
        <v>75</v>
      </c>
      <c r="B18" s="73">
        <v>33780000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5.75">
      <c r="A19" s="74" t="s">
        <v>480</v>
      </c>
      <c r="B19" s="75">
        <v>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5.75">
      <c r="A20" s="74" t="s">
        <v>482</v>
      </c>
      <c r="B20" s="76">
        <v>20</v>
      </c>
      <c r="C20" s="61"/>
      <c r="D20" s="65" t="s">
        <v>479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1:20" ht="16.5" thickBot="1">
      <c r="A21" s="77" t="s">
        <v>484</v>
      </c>
      <c r="B21" s="78">
        <v>1</v>
      </c>
      <c r="C21" s="61"/>
      <c r="D21" s="919" t="s">
        <v>481</v>
      </c>
      <c r="E21" s="919"/>
      <c r="F21" s="80"/>
      <c r="G21" s="81">
        <f>SUM(B84:V84)</f>
        <v>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0" ht="15.75">
      <c r="A22" s="72" t="s">
        <v>485</v>
      </c>
      <c r="B22" s="82"/>
      <c r="C22" s="61"/>
      <c r="D22" s="920" t="s">
        <v>483</v>
      </c>
      <c r="E22" s="921"/>
      <c r="F22" s="922"/>
      <c r="G22" s="81" t="str">
        <f>IF(SUM(B85:V85)=0,"не окупается",SUM(B85:S85))</f>
        <v>не окупается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5.75">
      <c r="A23" s="74" t="s">
        <v>76</v>
      </c>
      <c r="B23" s="83">
        <v>12</v>
      </c>
      <c r="C23" s="61"/>
      <c r="D23" s="919" t="s">
        <v>77</v>
      </c>
      <c r="E23" s="919"/>
      <c r="F23" s="80"/>
      <c r="G23" s="84">
        <f>V82</f>
        <v>-39716737.2357779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ht="15.75">
      <c r="A24" s="74" t="s">
        <v>487</v>
      </c>
      <c r="B24" s="83">
        <v>1</v>
      </c>
      <c r="C24" s="61"/>
      <c r="D24" s="920" t="s">
        <v>486</v>
      </c>
      <c r="E24" s="921"/>
      <c r="F24" s="922"/>
      <c r="G24" s="79" t="str">
        <f>IF(G23&gt;0,"да","социальная значимость")</f>
        <v>социальная значимость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0" ht="15.75">
      <c r="A25" s="74" t="s">
        <v>488</v>
      </c>
      <c r="B25" s="83">
        <v>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ht="15.75">
      <c r="A26" s="74" t="s">
        <v>489</v>
      </c>
      <c r="B26" s="83">
        <v>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0" ht="15.75">
      <c r="A27" s="74" t="s">
        <v>490</v>
      </c>
      <c r="B27" s="83">
        <v>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ht="15.75">
      <c r="A28" s="85" t="s">
        <v>131</v>
      </c>
      <c r="B28" s="86">
        <v>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ht="16.5" thickBot="1">
      <c r="A29" s="77" t="s">
        <v>491</v>
      </c>
      <c r="B29" s="87">
        <v>0.2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5.75">
      <c r="A30" s="72" t="s">
        <v>131</v>
      </c>
      <c r="B30" s="73">
        <v>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1:20" ht="15.75">
      <c r="A31" s="74" t="s">
        <v>78</v>
      </c>
      <c r="B31" s="75">
        <v>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ht="16.5" thickBot="1">
      <c r="A32" s="85" t="s">
        <v>492</v>
      </c>
      <c r="B32" s="88">
        <v>0.1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1:20" ht="15.75">
      <c r="A33" s="89" t="s">
        <v>79</v>
      </c>
      <c r="B33" s="90">
        <v>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ht="15.75">
      <c r="A34" s="91" t="s">
        <v>493</v>
      </c>
      <c r="B34" s="92">
        <v>0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.75">
      <c r="A35" s="91" t="s">
        <v>494</v>
      </c>
      <c r="B35" s="93">
        <v>0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.75">
      <c r="A36" s="91" t="s">
        <v>495</v>
      </c>
      <c r="B36" s="93">
        <v>0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.75">
      <c r="A37" s="91" t="s">
        <v>496</v>
      </c>
      <c r="B37" s="93">
        <v>0.17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>
      <c r="A38" s="91" t="s">
        <v>497</v>
      </c>
      <c r="B38" s="94">
        <f>1-B36</f>
        <v>1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.75">
      <c r="A39" s="95" t="s">
        <v>80</v>
      </c>
      <c r="B39" s="96">
        <f>B38*B37+B36*B35*(1-B29)</f>
        <v>0.17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7" ht="15.75">
      <c r="A40" s="97" t="s">
        <v>81</v>
      </c>
      <c r="B40" s="98">
        <v>2017</v>
      </c>
      <c r="C40" s="99">
        <v>2018</v>
      </c>
      <c r="D40" s="98">
        <v>2019</v>
      </c>
      <c r="E40" s="99">
        <v>2020</v>
      </c>
      <c r="F40" s="98">
        <v>2021</v>
      </c>
      <c r="G40" s="99">
        <v>2022</v>
      </c>
      <c r="H40" s="98">
        <v>2023</v>
      </c>
      <c r="I40" s="99">
        <v>2024</v>
      </c>
      <c r="J40" s="98">
        <v>2025</v>
      </c>
      <c r="K40" s="99">
        <v>2026</v>
      </c>
      <c r="L40" s="98">
        <v>2027</v>
      </c>
      <c r="M40" s="99">
        <v>2028</v>
      </c>
      <c r="N40" s="98">
        <v>2029</v>
      </c>
      <c r="O40" s="99">
        <v>2030</v>
      </c>
      <c r="P40" s="98">
        <v>2031</v>
      </c>
      <c r="Q40" s="99">
        <v>2032</v>
      </c>
      <c r="R40" s="98">
        <v>2033</v>
      </c>
      <c r="S40" s="99">
        <v>2034</v>
      </c>
      <c r="T40" s="98">
        <v>2035</v>
      </c>
      <c r="U40" s="99">
        <v>2036</v>
      </c>
      <c r="V40" s="98">
        <v>2037</v>
      </c>
      <c r="W40" s="100"/>
      <c r="X40" s="100"/>
      <c r="Y40" s="100"/>
      <c r="Z40" s="101"/>
      <c r="AA40" s="100"/>
    </row>
    <row r="41" spans="1:27" ht="15.75">
      <c r="A41" s="102" t="s">
        <v>500</v>
      </c>
      <c r="B41" s="103">
        <v>0</v>
      </c>
      <c r="C41" s="103">
        <v>1</v>
      </c>
      <c r="D41" s="103">
        <f aca="true" t="shared" si="0" ref="D41:V41">C41+1</f>
        <v>2</v>
      </c>
      <c r="E41" s="103">
        <f t="shared" si="0"/>
        <v>3</v>
      </c>
      <c r="F41" s="103">
        <f t="shared" si="0"/>
        <v>4</v>
      </c>
      <c r="G41" s="103">
        <f t="shared" si="0"/>
        <v>5</v>
      </c>
      <c r="H41" s="103">
        <f t="shared" si="0"/>
        <v>6</v>
      </c>
      <c r="I41" s="103">
        <f t="shared" si="0"/>
        <v>7</v>
      </c>
      <c r="J41" s="103">
        <f t="shared" si="0"/>
        <v>8</v>
      </c>
      <c r="K41" s="103">
        <f t="shared" si="0"/>
        <v>9</v>
      </c>
      <c r="L41" s="103">
        <f t="shared" si="0"/>
        <v>10</v>
      </c>
      <c r="M41" s="103">
        <f t="shared" si="0"/>
        <v>11</v>
      </c>
      <c r="N41" s="103">
        <f t="shared" si="0"/>
        <v>12</v>
      </c>
      <c r="O41" s="103">
        <f t="shared" si="0"/>
        <v>13</v>
      </c>
      <c r="P41" s="103">
        <f t="shared" si="0"/>
        <v>14</v>
      </c>
      <c r="Q41" s="103">
        <f t="shared" si="0"/>
        <v>15</v>
      </c>
      <c r="R41" s="103">
        <f t="shared" si="0"/>
        <v>16</v>
      </c>
      <c r="S41" s="103">
        <f t="shared" si="0"/>
        <v>17</v>
      </c>
      <c r="T41" s="103">
        <f t="shared" si="0"/>
        <v>18</v>
      </c>
      <c r="U41" s="103">
        <f t="shared" si="0"/>
        <v>19</v>
      </c>
      <c r="V41" s="103">
        <f t="shared" si="0"/>
        <v>20</v>
      </c>
      <c r="W41" s="104"/>
      <c r="X41" s="104"/>
      <c r="Y41" s="104"/>
      <c r="Z41" s="104"/>
      <c r="AA41" s="104"/>
    </row>
    <row r="42" spans="1:27" ht="15.75">
      <c r="A42" s="105" t="s">
        <v>501</v>
      </c>
      <c r="B42" s="106">
        <v>0.06</v>
      </c>
      <c r="C42" s="106">
        <v>0.06</v>
      </c>
      <c r="D42" s="106">
        <v>0.06</v>
      </c>
      <c r="E42" s="106">
        <v>0.06</v>
      </c>
      <c r="F42" s="106">
        <v>0.06</v>
      </c>
      <c r="G42" s="106">
        <v>0.06</v>
      </c>
      <c r="H42" s="106">
        <v>0.06</v>
      </c>
      <c r="I42" s="106">
        <v>0.06</v>
      </c>
      <c r="J42" s="106">
        <v>0.06</v>
      </c>
      <c r="K42" s="106">
        <v>0.06</v>
      </c>
      <c r="L42" s="106">
        <v>0.06</v>
      </c>
      <c r="M42" s="106">
        <v>0.06</v>
      </c>
      <c r="N42" s="106">
        <v>0.06</v>
      </c>
      <c r="O42" s="106">
        <v>0.06</v>
      </c>
      <c r="P42" s="106">
        <v>0.06</v>
      </c>
      <c r="Q42" s="106">
        <v>0.06</v>
      </c>
      <c r="R42" s="106">
        <v>0.06</v>
      </c>
      <c r="S42" s="106">
        <v>0.06</v>
      </c>
      <c r="T42" s="106">
        <v>0.06</v>
      </c>
      <c r="U42" s="106">
        <v>0.06</v>
      </c>
      <c r="V42" s="106">
        <v>0.06</v>
      </c>
      <c r="W42" s="107"/>
      <c r="X42" s="107"/>
      <c r="Y42" s="107"/>
      <c r="Z42" s="107"/>
      <c r="AA42" s="107"/>
    </row>
    <row r="43" spans="1:27" ht="15.75">
      <c r="A43" s="105" t="s">
        <v>502</v>
      </c>
      <c r="B43" s="106">
        <f>B42</f>
        <v>0.06</v>
      </c>
      <c r="C43" s="106">
        <f aca="true" t="shared" si="1" ref="C43:V43">(1+B43)*(1+C42)-1</f>
        <v>0.12360000000000015</v>
      </c>
      <c r="D43" s="106">
        <f t="shared" si="1"/>
        <v>0.1910160000000003</v>
      </c>
      <c r="E43" s="106">
        <f t="shared" si="1"/>
        <v>0.2624769600000003</v>
      </c>
      <c r="F43" s="106">
        <f t="shared" si="1"/>
        <v>0.3382255776000005</v>
      </c>
      <c r="G43" s="106">
        <f t="shared" si="1"/>
        <v>0.4185191122560006</v>
      </c>
      <c r="H43" s="106">
        <f t="shared" si="1"/>
        <v>0.5036302589913606</v>
      </c>
      <c r="I43" s="106">
        <f t="shared" si="1"/>
        <v>0.5938480745308423</v>
      </c>
      <c r="J43" s="106">
        <f t="shared" si="1"/>
        <v>0.6894789590026928</v>
      </c>
      <c r="K43" s="106">
        <f t="shared" si="1"/>
        <v>0.7908476965428546</v>
      </c>
      <c r="L43" s="106">
        <f t="shared" si="1"/>
        <v>0.8982985583354259</v>
      </c>
      <c r="M43" s="106">
        <f t="shared" si="1"/>
        <v>1.0121964718355514</v>
      </c>
      <c r="N43" s="106">
        <f t="shared" si="1"/>
        <v>1.1329282601456847</v>
      </c>
      <c r="O43" s="106">
        <f t="shared" si="1"/>
        <v>1.2609039557544257</v>
      </c>
      <c r="P43" s="106">
        <f t="shared" si="1"/>
        <v>1.3965581930996915</v>
      </c>
      <c r="Q43" s="106">
        <f t="shared" si="1"/>
        <v>1.5403516846856733</v>
      </c>
      <c r="R43" s="106">
        <f t="shared" si="1"/>
        <v>1.692772785766814</v>
      </c>
      <c r="S43" s="106">
        <f t="shared" si="1"/>
        <v>1.8543391529128228</v>
      </c>
      <c r="T43" s="106">
        <f t="shared" si="1"/>
        <v>2.0255995020875925</v>
      </c>
      <c r="U43" s="106">
        <f t="shared" si="1"/>
        <v>2.2071354722128484</v>
      </c>
      <c r="V43" s="106">
        <f t="shared" si="1"/>
        <v>2.3995636005456196</v>
      </c>
      <c r="W43" s="107"/>
      <c r="X43" s="107"/>
      <c r="Y43" s="107"/>
      <c r="Z43" s="107"/>
      <c r="AA43" s="107"/>
    </row>
    <row r="44" spans="1:27" ht="16.5" thickBot="1">
      <c r="A44" s="108" t="s">
        <v>82</v>
      </c>
      <c r="B44" s="109">
        <v>0</v>
      </c>
      <c r="C44" s="110">
        <v>0</v>
      </c>
      <c r="D44" s="110">
        <f aca="true" t="shared" si="2" ref="D44:V44">C44*(1+D42)</f>
        <v>0</v>
      </c>
      <c r="E44" s="110">
        <f t="shared" si="2"/>
        <v>0</v>
      </c>
      <c r="F44" s="110">
        <f t="shared" si="2"/>
        <v>0</v>
      </c>
      <c r="G44" s="110">
        <f t="shared" si="2"/>
        <v>0</v>
      </c>
      <c r="H44" s="110">
        <f t="shared" si="2"/>
        <v>0</v>
      </c>
      <c r="I44" s="110">
        <f t="shared" si="2"/>
        <v>0</v>
      </c>
      <c r="J44" s="110">
        <f t="shared" si="2"/>
        <v>0</v>
      </c>
      <c r="K44" s="110">
        <f t="shared" si="2"/>
        <v>0</v>
      </c>
      <c r="L44" s="110">
        <f t="shared" si="2"/>
        <v>0</v>
      </c>
      <c r="M44" s="110">
        <f t="shared" si="2"/>
        <v>0</v>
      </c>
      <c r="N44" s="110">
        <f t="shared" si="2"/>
        <v>0</v>
      </c>
      <c r="O44" s="110">
        <f t="shared" si="2"/>
        <v>0</v>
      </c>
      <c r="P44" s="110">
        <f t="shared" si="2"/>
        <v>0</v>
      </c>
      <c r="Q44" s="110">
        <f t="shared" si="2"/>
        <v>0</v>
      </c>
      <c r="R44" s="110">
        <f t="shared" si="2"/>
        <v>0</v>
      </c>
      <c r="S44" s="110">
        <f t="shared" si="2"/>
        <v>0</v>
      </c>
      <c r="T44" s="110">
        <f t="shared" si="2"/>
        <v>0</v>
      </c>
      <c r="U44" s="110">
        <f t="shared" si="2"/>
        <v>0</v>
      </c>
      <c r="V44" s="110">
        <f t="shared" si="2"/>
        <v>0</v>
      </c>
      <c r="W44" s="111"/>
      <c r="X44" s="111"/>
      <c r="Y44" s="111"/>
      <c r="Z44" s="111"/>
      <c r="AA44" s="111"/>
    </row>
    <row r="45" spans="1:27" ht="16.5" thickBo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3"/>
      <c r="R45" s="113"/>
      <c r="S45" s="113"/>
      <c r="T45" s="113"/>
      <c r="U45" s="113"/>
      <c r="V45" s="113"/>
      <c r="W45" s="114"/>
      <c r="X45" s="114"/>
      <c r="Y45" s="114"/>
      <c r="Z45" s="114"/>
      <c r="AA45" s="114"/>
    </row>
    <row r="46" spans="1:27" ht="15.75">
      <c r="A46" s="115" t="s">
        <v>503</v>
      </c>
      <c r="B46" s="116">
        <v>0</v>
      </c>
      <c r="C46" s="116">
        <f aca="true" t="shared" si="3" ref="C46:V46">B46+1</f>
        <v>1</v>
      </c>
      <c r="D46" s="116">
        <f t="shared" si="3"/>
        <v>2</v>
      </c>
      <c r="E46" s="116">
        <f t="shared" si="3"/>
        <v>3</v>
      </c>
      <c r="F46" s="116">
        <f t="shared" si="3"/>
        <v>4</v>
      </c>
      <c r="G46" s="116">
        <f t="shared" si="3"/>
        <v>5</v>
      </c>
      <c r="H46" s="116">
        <f t="shared" si="3"/>
        <v>6</v>
      </c>
      <c r="I46" s="116">
        <f t="shared" si="3"/>
        <v>7</v>
      </c>
      <c r="J46" s="116">
        <f t="shared" si="3"/>
        <v>8</v>
      </c>
      <c r="K46" s="116">
        <f t="shared" si="3"/>
        <v>9</v>
      </c>
      <c r="L46" s="116">
        <f t="shared" si="3"/>
        <v>10</v>
      </c>
      <c r="M46" s="116">
        <f t="shared" si="3"/>
        <v>11</v>
      </c>
      <c r="N46" s="116">
        <f t="shared" si="3"/>
        <v>12</v>
      </c>
      <c r="O46" s="116">
        <f t="shared" si="3"/>
        <v>13</v>
      </c>
      <c r="P46" s="116">
        <f t="shared" si="3"/>
        <v>14</v>
      </c>
      <c r="Q46" s="116">
        <f t="shared" si="3"/>
        <v>15</v>
      </c>
      <c r="R46" s="116">
        <f t="shared" si="3"/>
        <v>16</v>
      </c>
      <c r="S46" s="116">
        <f t="shared" si="3"/>
        <v>17</v>
      </c>
      <c r="T46" s="116">
        <f t="shared" si="3"/>
        <v>18</v>
      </c>
      <c r="U46" s="116">
        <f t="shared" si="3"/>
        <v>19</v>
      </c>
      <c r="V46" s="116">
        <f t="shared" si="3"/>
        <v>20</v>
      </c>
      <c r="W46" s="104"/>
      <c r="X46" s="104"/>
      <c r="Y46" s="104"/>
      <c r="Z46" s="104"/>
      <c r="AA46" s="104"/>
    </row>
    <row r="47" spans="1:27" ht="15.75">
      <c r="A47" s="105" t="s">
        <v>504</v>
      </c>
      <c r="B47" s="117">
        <v>0</v>
      </c>
      <c r="C47" s="117">
        <f aca="true" t="shared" si="4" ref="C47:J47">B47+B48-B49</f>
        <v>0</v>
      </c>
      <c r="D47" s="117">
        <f t="shared" si="4"/>
        <v>0</v>
      </c>
      <c r="E47" s="117">
        <f t="shared" si="4"/>
        <v>0</v>
      </c>
      <c r="F47" s="117">
        <f t="shared" si="4"/>
        <v>0</v>
      </c>
      <c r="G47" s="117">
        <f t="shared" si="4"/>
        <v>0</v>
      </c>
      <c r="H47" s="117">
        <f t="shared" si="4"/>
        <v>0</v>
      </c>
      <c r="I47" s="117">
        <f t="shared" si="4"/>
        <v>0</v>
      </c>
      <c r="J47" s="117">
        <f t="shared" si="4"/>
        <v>0</v>
      </c>
      <c r="K47" s="117">
        <v>0</v>
      </c>
      <c r="L47" s="117">
        <f aca="true" t="shared" si="5" ref="L47:V47">K47+K48-K49</f>
        <v>0</v>
      </c>
      <c r="M47" s="117">
        <f t="shared" si="5"/>
        <v>0</v>
      </c>
      <c r="N47" s="117">
        <f t="shared" si="5"/>
        <v>0</v>
      </c>
      <c r="O47" s="117">
        <f t="shared" si="5"/>
        <v>0</v>
      </c>
      <c r="P47" s="117">
        <f t="shared" si="5"/>
        <v>0</v>
      </c>
      <c r="Q47" s="117">
        <f t="shared" si="5"/>
        <v>0</v>
      </c>
      <c r="R47" s="117">
        <f t="shared" si="5"/>
        <v>0</v>
      </c>
      <c r="S47" s="117">
        <f t="shared" si="5"/>
        <v>0</v>
      </c>
      <c r="T47" s="117">
        <f t="shared" si="5"/>
        <v>0</v>
      </c>
      <c r="U47" s="117">
        <f t="shared" si="5"/>
        <v>0</v>
      </c>
      <c r="V47" s="117">
        <f t="shared" si="5"/>
        <v>0</v>
      </c>
      <c r="W47" s="118"/>
      <c r="X47" s="118"/>
      <c r="Y47" s="118"/>
      <c r="Z47" s="118"/>
      <c r="AA47" s="118"/>
    </row>
    <row r="48" spans="1:27" ht="15.75">
      <c r="A48" s="105" t="s">
        <v>505</v>
      </c>
      <c r="B48" s="117">
        <f>B18*B21*B36*1.18</f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f>K18*K21*K36*1.18</f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8"/>
      <c r="X48" s="118"/>
      <c r="Y48" s="118"/>
      <c r="Z48" s="118"/>
      <c r="AA48" s="118"/>
    </row>
    <row r="49" spans="1:27" ht="15.75">
      <c r="A49" s="105" t="s">
        <v>506</v>
      </c>
      <c r="B49" s="117">
        <v>0</v>
      </c>
      <c r="C49" s="117">
        <f aca="true" t="shared" si="6" ref="C49:J49">IF(ROUND(C47,1)=0,0,B49+C48/$B$33)</f>
        <v>0</v>
      </c>
      <c r="D49" s="117">
        <f t="shared" si="6"/>
        <v>0</v>
      </c>
      <c r="E49" s="117">
        <f t="shared" si="6"/>
        <v>0</v>
      </c>
      <c r="F49" s="117">
        <f t="shared" si="6"/>
        <v>0</v>
      </c>
      <c r="G49" s="117">
        <f t="shared" si="6"/>
        <v>0</v>
      </c>
      <c r="H49" s="117">
        <f t="shared" si="6"/>
        <v>0</v>
      </c>
      <c r="I49" s="117">
        <f t="shared" si="6"/>
        <v>0</v>
      </c>
      <c r="J49" s="117">
        <f t="shared" si="6"/>
        <v>0</v>
      </c>
      <c r="K49" s="117">
        <v>0</v>
      </c>
      <c r="L49" s="117">
        <f aca="true" t="shared" si="7" ref="L49:V49">IF(ROUND(L47,1)=0,0,K49+L48/$B$33)</f>
        <v>0</v>
      </c>
      <c r="M49" s="117">
        <f t="shared" si="7"/>
        <v>0</v>
      </c>
      <c r="N49" s="117">
        <f t="shared" si="7"/>
        <v>0</v>
      </c>
      <c r="O49" s="117">
        <f t="shared" si="7"/>
        <v>0</v>
      </c>
      <c r="P49" s="117">
        <f t="shared" si="7"/>
        <v>0</v>
      </c>
      <c r="Q49" s="117">
        <f t="shared" si="7"/>
        <v>0</v>
      </c>
      <c r="R49" s="117">
        <f t="shared" si="7"/>
        <v>0</v>
      </c>
      <c r="S49" s="117">
        <f t="shared" si="7"/>
        <v>0</v>
      </c>
      <c r="T49" s="117">
        <f t="shared" si="7"/>
        <v>0</v>
      </c>
      <c r="U49" s="117">
        <f t="shared" si="7"/>
        <v>0</v>
      </c>
      <c r="V49" s="117">
        <f t="shared" si="7"/>
        <v>0</v>
      </c>
      <c r="W49" s="118"/>
      <c r="X49" s="118"/>
      <c r="Y49" s="118"/>
      <c r="Z49" s="118"/>
      <c r="AA49" s="118"/>
    </row>
    <row r="50" spans="1:27" ht="16.5" thickBot="1">
      <c r="A50" s="108" t="s">
        <v>507</v>
      </c>
      <c r="B50" s="119">
        <f aca="true" t="shared" si="8" ref="B50:V50">AVERAGE(SUM(B47:B48),(SUM(B47:B48)-B49))*$B$35</f>
        <v>0</v>
      </c>
      <c r="C50" s="119">
        <f t="shared" si="8"/>
        <v>0</v>
      </c>
      <c r="D50" s="119">
        <f t="shared" si="8"/>
        <v>0</v>
      </c>
      <c r="E50" s="119">
        <f t="shared" si="8"/>
        <v>0</v>
      </c>
      <c r="F50" s="119">
        <f t="shared" si="8"/>
        <v>0</v>
      </c>
      <c r="G50" s="119">
        <f t="shared" si="8"/>
        <v>0</v>
      </c>
      <c r="H50" s="119">
        <f t="shared" si="8"/>
        <v>0</v>
      </c>
      <c r="I50" s="119">
        <f t="shared" si="8"/>
        <v>0</v>
      </c>
      <c r="J50" s="119">
        <f t="shared" si="8"/>
        <v>0</v>
      </c>
      <c r="K50" s="119">
        <f t="shared" si="8"/>
        <v>0</v>
      </c>
      <c r="L50" s="119">
        <f t="shared" si="8"/>
        <v>0</v>
      </c>
      <c r="M50" s="119">
        <f t="shared" si="8"/>
        <v>0</v>
      </c>
      <c r="N50" s="119">
        <f t="shared" si="8"/>
        <v>0</v>
      </c>
      <c r="O50" s="119">
        <f t="shared" si="8"/>
        <v>0</v>
      </c>
      <c r="P50" s="119">
        <f t="shared" si="8"/>
        <v>0</v>
      </c>
      <c r="Q50" s="119">
        <f t="shared" si="8"/>
        <v>0</v>
      </c>
      <c r="R50" s="119">
        <f t="shared" si="8"/>
        <v>0</v>
      </c>
      <c r="S50" s="119">
        <f t="shared" si="8"/>
        <v>0</v>
      </c>
      <c r="T50" s="119">
        <f t="shared" si="8"/>
        <v>0</v>
      </c>
      <c r="U50" s="119">
        <f t="shared" si="8"/>
        <v>0</v>
      </c>
      <c r="V50" s="119">
        <f t="shared" si="8"/>
        <v>0</v>
      </c>
      <c r="W50" s="118"/>
      <c r="X50" s="118"/>
      <c r="Y50" s="118"/>
      <c r="Z50" s="118"/>
      <c r="AA50" s="118"/>
    </row>
    <row r="51" spans="1:27" ht="16.5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2"/>
      <c r="R51" s="122"/>
      <c r="S51" s="122"/>
      <c r="T51" s="122"/>
      <c r="U51" s="122"/>
      <c r="V51" s="122"/>
      <c r="W51" s="114"/>
      <c r="X51" s="114"/>
      <c r="Y51" s="114"/>
      <c r="Z51" s="114"/>
      <c r="AA51" s="114"/>
    </row>
    <row r="52" spans="1:27" ht="15.75">
      <c r="A52" s="115" t="s">
        <v>83</v>
      </c>
      <c r="B52" s="116">
        <f aca="true" t="shared" si="9" ref="B52:V52">B41</f>
        <v>0</v>
      </c>
      <c r="C52" s="116">
        <f t="shared" si="9"/>
        <v>1</v>
      </c>
      <c r="D52" s="116">
        <f t="shared" si="9"/>
        <v>2</v>
      </c>
      <c r="E52" s="116">
        <f t="shared" si="9"/>
        <v>3</v>
      </c>
      <c r="F52" s="116">
        <f t="shared" si="9"/>
        <v>4</v>
      </c>
      <c r="G52" s="116">
        <f t="shared" si="9"/>
        <v>5</v>
      </c>
      <c r="H52" s="116">
        <f t="shared" si="9"/>
        <v>6</v>
      </c>
      <c r="I52" s="116">
        <f t="shared" si="9"/>
        <v>7</v>
      </c>
      <c r="J52" s="116">
        <f t="shared" si="9"/>
        <v>8</v>
      </c>
      <c r="K52" s="116">
        <f t="shared" si="9"/>
        <v>9</v>
      </c>
      <c r="L52" s="116">
        <f t="shared" si="9"/>
        <v>10</v>
      </c>
      <c r="M52" s="116">
        <f t="shared" si="9"/>
        <v>11</v>
      </c>
      <c r="N52" s="116">
        <f t="shared" si="9"/>
        <v>12</v>
      </c>
      <c r="O52" s="116">
        <f t="shared" si="9"/>
        <v>13</v>
      </c>
      <c r="P52" s="116">
        <f t="shared" si="9"/>
        <v>14</v>
      </c>
      <c r="Q52" s="116">
        <f t="shared" si="9"/>
        <v>15</v>
      </c>
      <c r="R52" s="116">
        <f t="shared" si="9"/>
        <v>16</v>
      </c>
      <c r="S52" s="116">
        <f t="shared" si="9"/>
        <v>17</v>
      </c>
      <c r="T52" s="116">
        <f t="shared" si="9"/>
        <v>18</v>
      </c>
      <c r="U52" s="116">
        <f t="shared" si="9"/>
        <v>19</v>
      </c>
      <c r="V52" s="116">
        <f t="shared" si="9"/>
        <v>20</v>
      </c>
      <c r="W52" s="104"/>
      <c r="X52" s="104"/>
      <c r="Y52" s="104"/>
      <c r="Z52" s="104"/>
      <c r="AA52" s="104"/>
    </row>
    <row r="53" spans="1:27" ht="14.25">
      <c r="A53" s="123" t="s">
        <v>508</v>
      </c>
      <c r="B53" s="124">
        <f aca="true" t="shared" si="10" ref="B53:V53">B44*$B$21</f>
        <v>0</v>
      </c>
      <c r="C53" s="124">
        <f>C44*$B$21</f>
        <v>0</v>
      </c>
      <c r="D53" s="124">
        <f t="shared" si="10"/>
        <v>0</v>
      </c>
      <c r="E53" s="124">
        <f t="shared" si="10"/>
        <v>0</v>
      </c>
      <c r="F53" s="124">
        <f t="shared" si="10"/>
        <v>0</v>
      </c>
      <c r="G53" s="124">
        <f t="shared" si="10"/>
        <v>0</v>
      </c>
      <c r="H53" s="124">
        <f t="shared" si="10"/>
        <v>0</v>
      </c>
      <c r="I53" s="124">
        <f t="shared" si="10"/>
        <v>0</v>
      </c>
      <c r="J53" s="124">
        <f t="shared" si="10"/>
        <v>0</v>
      </c>
      <c r="K53" s="124">
        <f t="shared" si="10"/>
        <v>0</v>
      </c>
      <c r="L53" s="124">
        <f t="shared" si="10"/>
        <v>0</v>
      </c>
      <c r="M53" s="124">
        <f t="shared" si="10"/>
        <v>0</v>
      </c>
      <c r="N53" s="124">
        <f t="shared" si="10"/>
        <v>0</v>
      </c>
      <c r="O53" s="124">
        <f t="shared" si="10"/>
        <v>0</v>
      </c>
      <c r="P53" s="124">
        <f t="shared" si="10"/>
        <v>0</v>
      </c>
      <c r="Q53" s="124">
        <f t="shared" si="10"/>
        <v>0</v>
      </c>
      <c r="R53" s="124">
        <f t="shared" si="10"/>
        <v>0</v>
      </c>
      <c r="S53" s="124">
        <f t="shared" si="10"/>
        <v>0</v>
      </c>
      <c r="T53" s="124">
        <f t="shared" si="10"/>
        <v>0</v>
      </c>
      <c r="U53" s="124">
        <f t="shared" si="10"/>
        <v>0</v>
      </c>
      <c r="V53" s="124">
        <f t="shared" si="10"/>
        <v>0</v>
      </c>
      <c r="W53" s="125"/>
      <c r="X53" s="125"/>
      <c r="Y53" s="125"/>
      <c r="Z53" s="125"/>
      <c r="AA53" s="125"/>
    </row>
    <row r="54" spans="1:27" ht="15.75">
      <c r="A54" s="105" t="s">
        <v>509</v>
      </c>
      <c r="B54" s="126">
        <f>SUM(B55:B60)</f>
        <v>0</v>
      </c>
      <c r="C54" s="126">
        <f>SUM(C55:C60)</f>
        <v>20000</v>
      </c>
      <c r="D54" s="126">
        <f aca="true" t="shared" si="11" ref="D54:V54">SUM(D55:D60)</f>
        <v>20000</v>
      </c>
      <c r="E54" s="126">
        <f t="shared" si="11"/>
        <v>20000</v>
      </c>
      <c r="F54" s="126">
        <f t="shared" si="11"/>
        <v>20000</v>
      </c>
      <c r="G54" s="126">
        <f t="shared" si="11"/>
        <v>20000</v>
      </c>
      <c r="H54" s="126">
        <f t="shared" si="11"/>
        <v>20000</v>
      </c>
      <c r="I54" s="126">
        <f t="shared" si="11"/>
        <v>20000</v>
      </c>
      <c r="J54" s="126">
        <f t="shared" si="11"/>
        <v>20000</v>
      </c>
      <c r="K54" s="126">
        <f t="shared" si="11"/>
        <v>20000</v>
      </c>
      <c r="L54" s="126">
        <f t="shared" si="11"/>
        <v>20000</v>
      </c>
      <c r="M54" s="126">
        <f t="shared" si="11"/>
        <v>20000</v>
      </c>
      <c r="N54" s="126">
        <f t="shared" si="11"/>
        <v>20000</v>
      </c>
      <c r="O54" s="126">
        <f t="shared" si="11"/>
        <v>20000</v>
      </c>
      <c r="P54" s="126">
        <f t="shared" si="11"/>
        <v>20000</v>
      </c>
      <c r="Q54" s="126">
        <f t="shared" si="11"/>
        <v>20000</v>
      </c>
      <c r="R54" s="126">
        <f t="shared" si="11"/>
        <v>20000</v>
      </c>
      <c r="S54" s="126">
        <f t="shared" si="11"/>
        <v>20000</v>
      </c>
      <c r="T54" s="126">
        <f t="shared" si="11"/>
        <v>20000</v>
      </c>
      <c r="U54" s="126">
        <f t="shared" si="11"/>
        <v>20000</v>
      </c>
      <c r="V54" s="126">
        <f t="shared" si="11"/>
        <v>20000</v>
      </c>
      <c r="W54" s="127"/>
      <c r="X54" s="127"/>
      <c r="Y54" s="127"/>
      <c r="Z54" s="127"/>
      <c r="AA54" s="127"/>
    </row>
    <row r="55" spans="1:27" ht="15.75">
      <c r="A55" s="128" t="s">
        <v>510</v>
      </c>
      <c r="B55" s="129">
        <v>0</v>
      </c>
      <c r="C55" s="129">
        <v>20000</v>
      </c>
      <c r="D55" s="129">
        <v>20000</v>
      </c>
      <c r="E55" s="129">
        <v>20000</v>
      </c>
      <c r="F55" s="129">
        <v>20000</v>
      </c>
      <c r="G55" s="129">
        <v>20000</v>
      </c>
      <c r="H55" s="129">
        <v>20000</v>
      </c>
      <c r="I55" s="129">
        <v>20000</v>
      </c>
      <c r="J55" s="129">
        <v>20000</v>
      </c>
      <c r="K55" s="129">
        <v>20000</v>
      </c>
      <c r="L55" s="129">
        <v>20000</v>
      </c>
      <c r="M55" s="129">
        <v>20000</v>
      </c>
      <c r="N55" s="129">
        <v>20000</v>
      </c>
      <c r="O55" s="129">
        <v>20000</v>
      </c>
      <c r="P55" s="129">
        <v>20000</v>
      </c>
      <c r="Q55" s="129">
        <v>20000</v>
      </c>
      <c r="R55" s="129">
        <v>20000</v>
      </c>
      <c r="S55" s="129">
        <v>20000</v>
      </c>
      <c r="T55" s="129">
        <v>20000</v>
      </c>
      <c r="U55" s="129">
        <v>20000</v>
      </c>
      <c r="V55" s="129">
        <v>20000</v>
      </c>
      <c r="W55" s="130"/>
      <c r="X55" s="130"/>
      <c r="Y55" s="130"/>
      <c r="Z55" s="130"/>
      <c r="AA55" s="130"/>
    </row>
    <row r="56" spans="1:27" ht="15.75">
      <c r="A56" s="131" t="str">
        <f>A25</f>
        <v>Прочие расходы при эксплуатации объекта, руб. без НДС</v>
      </c>
      <c r="B56" s="126">
        <f aca="true" t="shared" si="12" ref="B56:V56">-IF(B$41&lt;=$B$26,0,$B$25*(1+B$43)*$B$21)</f>
        <v>0</v>
      </c>
      <c r="C56" s="126">
        <f t="shared" si="12"/>
        <v>0</v>
      </c>
      <c r="D56" s="126">
        <f t="shared" si="12"/>
        <v>0</v>
      </c>
      <c r="E56" s="126">
        <f t="shared" si="12"/>
        <v>0</v>
      </c>
      <c r="F56" s="126">
        <f t="shared" si="12"/>
        <v>0</v>
      </c>
      <c r="G56" s="126">
        <f t="shared" si="12"/>
        <v>0</v>
      </c>
      <c r="H56" s="126">
        <f t="shared" si="12"/>
        <v>0</v>
      </c>
      <c r="I56" s="126">
        <f t="shared" si="12"/>
        <v>0</v>
      </c>
      <c r="J56" s="126">
        <f t="shared" si="12"/>
        <v>0</v>
      </c>
      <c r="K56" s="126">
        <f t="shared" si="12"/>
        <v>0</v>
      </c>
      <c r="L56" s="126">
        <f t="shared" si="12"/>
        <v>0</v>
      </c>
      <c r="M56" s="126">
        <f t="shared" si="12"/>
        <v>0</v>
      </c>
      <c r="N56" s="126">
        <f t="shared" si="12"/>
        <v>0</v>
      </c>
      <c r="O56" s="126">
        <f t="shared" si="12"/>
        <v>0</v>
      </c>
      <c r="P56" s="126">
        <f t="shared" si="12"/>
        <v>0</v>
      </c>
      <c r="Q56" s="126">
        <f t="shared" si="12"/>
        <v>0</v>
      </c>
      <c r="R56" s="126">
        <f t="shared" si="12"/>
        <v>0</v>
      </c>
      <c r="S56" s="126">
        <f t="shared" si="12"/>
        <v>0</v>
      </c>
      <c r="T56" s="126">
        <f t="shared" si="12"/>
        <v>0</v>
      </c>
      <c r="U56" s="126">
        <f t="shared" si="12"/>
        <v>0</v>
      </c>
      <c r="V56" s="126">
        <f t="shared" si="12"/>
        <v>0</v>
      </c>
      <c r="W56" s="127"/>
      <c r="X56" s="127"/>
      <c r="Y56" s="127"/>
      <c r="Z56" s="127"/>
      <c r="AA56" s="127"/>
    </row>
    <row r="57" spans="1:27" ht="15.75">
      <c r="A57" s="131" t="s">
        <v>131</v>
      </c>
      <c r="B57" s="126">
        <f aca="true" t="shared" si="13" ref="B57:V57">-IF(B$41&lt;=$B$23,0,$B$28*(1+B$43)*$B$21)</f>
        <v>0</v>
      </c>
      <c r="C57" s="126">
        <f t="shared" si="13"/>
        <v>0</v>
      </c>
      <c r="D57" s="126">
        <f t="shared" si="13"/>
        <v>0</v>
      </c>
      <c r="E57" s="126">
        <f t="shared" si="13"/>
        <v>0</v>
      </c>
      <c r="F57" s="126">
        <f t="shared" si="13"/>
        <v>0</v>
      </c>
      <c r="G57" s="126">
        <f t="shared" si="13"/>
        <v>0</v>
      </c>
      <c r="H57" s="126">
        <f t="shared" si="13"/>
        <v>0</v>
      </c>
      <c r="I57" s="126">
        <f t="shared" si="13"/>
        <v>0</v>
      </c>
      <c r="J57" s="126">
        <f t="shared" si="13"/>
        <v>0</v>
      </c>
      <c r="K57" s="126">
        <f t="shared" si="13"/>
        <v>0</v>
      </c>
      <c r="L57" s="126">
        <f t="shared" si="13"/>
        <v>0</v>
      </c>
      <c r="M57" s="126">
        <f t="shared" si="13"/>
        <v>0</v>
      </c>
      <c r="N57" s="126">
        <f t="shared" si="13"/>
        <v>0</v>
      </c>
      <c r="O57" s="126">
        <f t="shared" si="13"/>
        <v>0</v>
      </c>
      <c r="P57" s="126">
        <f t="shared" si="13"/>
        <v>0</v>
      </c>
      <c r="Q57" s="126">
        <f t="shared" si="13"/>
        <v>0</v>
      </c>
      <c r="R57" s="126">
        <f t="shared" si="13"/>
        <v>0</v>
      </c>
      <c r="S57" s="126">
        <f t="shared" si="13"/>
        <v>0</v>
      </c>
      <c r="T57" s="126">
        <f t="shared" si="13"/>
        <v>0</v>
      </c>
      <c r="U57" s="126">
        <f t="shared" si="13"/>
        <v>0</v>
      </c>
      <c r="V57" s="126">
        <f t="shared" si="13"/>
        <v>0</v>
      </c>
      <c r="W57" s="127"/>
      <c r="X57" s="127"/>
      <c r="Y57" s="127"/>
      <c r="Z57" s="127"/>
      <c r="AA57" s="127"/>
    </row>
    <row r="58" spans="1:27" ht="15.75">
      <c r="A58" s="131"/>
      <c r="B58" s="126">
        <f aca="true" t="shared" si="14" ref="B58:V58">-$B$30*(1+B$43)*$B$21*365</f>
        <v>0</v>
      </c>
      <c r="C58" s="126">
        <f t="shared" si="14"/>
        <v>0</v>
      </c>
      <c r="D58" s="126">
        <f t="shared" si="14"/>
        <v>0</v>
      </c>
      <c r="E58" s="126">
        <f t="shared" si="14"/>
        <v>0</v>
      </c>
      <c r="F58" s="126">
        <f t="shared" si="14"/>
        <v>0</v>
      </c>
      <c r="G58" s="126">
        <f t="shared" si="14"/>
        <v>0</v>
      </c>
      <c r="H58" s="126">
        <f t="shared" si="14"/>
        <v>0</v>
      </c>
      <c r="I58" s="126">
        <f t="shared" si="14"/>
        <v>0</v>
      </c>
      <c r="J58" s="126">
        <f t="shared" si="14"/>
        <v>0</v>
      </c>
      <c r="K58" s="126">
        <f t="shared" si="14"/>
        <v>0</v>
      </c>
      <c r="L58" s="126">
        <f t="shared" si="14"/>
        <v>0</v>
      </c>
      <c r="M58" s="126">
        <f t="shared" si="14"/>
        <v>0</v>
      </c>
      <c r="N58" s="126">
        <f t="shared" si="14"/>
        <v>0</v>
      </c>
      <c r="O58" s="126">
        <f t="shared" si="14"/>
        <v>0</v>
      </c>
      <c r="P58" s="126">
        <f t="shared" si="14"/>
        <v>0</v>
      </c>
      <c r="Q58" s="126">
        <f t="shared" si="14"/>
        <v>0</v>
      </c>
      <c r="R58" s="126">
        <f t="shared" si="14"/>
        <v>0</v>
      </c>
      <c r="S58" s="126">
        <f t="shared" si="14"/>
        <v>0</v>
      </c>
      <c r="T58" s="126">
        <f t="shared" si="14"/>
        <v>0</v>
      </c>
      <c r="U58" s="126">
        <f t="shared" si="14"/>
        <v>0</v>
      </c>
      <c r="V58" s="126">
        <f t="shared" si="14"/>
        <v>0</v>
      </c>
      <c r="W58" s="127"/>
      <c r="X58" s="127"/>
      <c r="Y58" s="127"/>
      <c r="Z58" s="127"/>
      <c r="AA58" s="127"/>
    </row>
    <row r="59" spans="1:27" ht="15.75">
      <c r="A59" s="131" t="s">
        <v>84</v>
      </c>
      <c r="B59" s="126">
        <f>-$B$31*(1+B$43)*12</f>
        <v>0</v>
      </c>
      <c r="C59" s="126">
        <v>0</v>
      </c>
      <c r="D59" s="126">
        <f aca="true" t="shared" si="15" ref="D59:V59">C59*(1+D42)</f>
        <v>0</v>
      </c>
      <c r="E59" s="126">
        <f t="shared" si="15"/>
        <v>0</v>
      </c>
      <c r="F59" s="126">
        <f t="shared" si="15"/>
        <v>0</v>
      </c>
      <c r="G59" s="126">
        <f t="shared" si="15"/>
        <v>0</v>
      </c>
      <c r="H59" s="126">
        <f t="shared" si="15"/>
        <v>0</v>
      </c>
      <c r="I59" s="126">
        <f t="shared" si="15"/>
        <v>0</v>
      </c>
      <c r="J59" s="126">
        <f t="shared" si="15"/>
        <v>0</v>
      </c>
      <c r="K59" s="126">
        <f t="shared" si="15"/>
        <v>0</v>
      </c>
      <c r="L59" s="126">
        <f t="shared" si="15"/>
        <v>0</v>
      </c>
      <c r="M59" s="126">
        <f t="shared" si="15"/>
        <v>0</v>
      </c>
      <c r="N59" s="126">
        <f t="shared" si="15"/>
        <v>0</v>
      </c>
      <c r="O59" s="126">
        <f t="shared" si="15"/>
        <v>0</v>
      </c>
      <c r="P59" s="126">
        <f t="shared" si="15"/>
        <v>0</v>
      </c>
      <c r="Q59" s="126">
        <f t="shared" si="15"/>
        <v>0</v>
      </c>
      <c r="R59" s="126">
        <f t="shared" si="15"/>
        <v>0</v>
      </c>
      <c r="S59" s="126">
        <f t="shared" si="15"/>
        <v>0</v>
      </c>
      <c r="T59" s="126">
        <f t="shared" si="15"/>
        <v>0</v>
      </c>
      <c r="U59" s="126">
        <f t="shared" si="15"/>
        <v>0</v>
      </c>
      <c r="V59" s="126">
        <f t="shared" si="15"/>
        <v>0</v>
      </c>
      <c r="W59" s="127"/>
      <c r="X59" s="127"/>
      <c r="Y59" s="127"/>
      <c r="Z59" s="127"/>
      <c r="AA59" s="127"/>
    </row>
    <row r="60" spans="1:27" ht="15.75">
      <c r="A60" s="131" t="s">
        <v>511</v>
      </c>
      <c r="B60" s="126">
        <f>-(($B$18+$B$19)*$B$21+($B$18+$B$19)*$B$21+SUM($B$62:B62))/2*0%</f>
        <v>0</v>
      </c>
      <c r="C60" s="126">
        <f>-(($B$18+$B$19)*$B$21+($B$18+$B$19)*$B$21+SUM($B$62:C62))/2*0%</f>
        <v>0</v>
      </c>
      <c r="D60" s="126">
        <f>-(($B$18+$B$19)*$B$21+($B$18+$B$19)*$B$21+SUM($B$62:D62))/2*0%</f>
        <v>0</v>
      </c>
      <c r="E60" s="126">
        <f>-(($B$18+$B$19)*$B$21+($B$18+$B$19)*$B$21+SUM($B$62:E62))/2*0%</f>
        <v>0</v>
      </c>
      <c r="F60" s="126">
        <f>-(($B$18+$B$19)*$B$21+($B$18+$B$19)*$B$21+SUM($B$62:F62))/2*0%</f>
        <v>0</v>
      </c>
      <c r="G60" s="126">
        <f>-(($B$18+$B$19)*$B$21+($B$18+$B$19)*$B$21+SUM($B$62:G62))/2*0%</f>
        <v>0</v>
      </c>
      <c r="H60" s="126">
        <f>-(($B$18+$B$19)*$B$21+($B$18+$B$19)*$B$21+SUM($B$62:H62))/2*0%</f>
        <v>0</v>
      </c>
      <c r="I60" s="126">
        <f>-(($B$18+$B$19)*$B$21+($B$18+$B$19)*$B$21+SUM($B$62:I62))/2*0%</f>
        <v>0</v>
      </c>
      <c r="J60" s="126">
        <f>-(($B$18+$B$19)*$B$21+($B$18+$B$19)*$B$21+SUM($B$62:J62))/2*0%</f>
        <v>0</v>
      </c>
      <c r="K60" s="126">
        <f>-(($B$18+$B$19)*$B$21+($B$18+$B$19)*$B$21+SUM($B$62:K62))/2*0%</f>
        <v>0</v>
      </c>
      <c r="L60" s="126">
        <f>-(($B$18+$B$19)*$B$21+($B$18+$B$19)*$B$21+SUM($B$62:L62))/2*0%</f>
        <v>0</v>
      </c>
      <c r="M60" s="126">
        <f>-(($B$18+$B$19)*$B$21+($B$18+$B$19)*$B$21+SUM($B$62:M62))/2*0%</f>
        <v>0</v>
      </c>
      <c r="N60" s="126">
        <f>-(($B$18+$B$19)*$B$21+($B$18+$B$19)*$B$21+SUM($B$62:N62))/2*0%</f>
        <v>0</v>
      </c>
      <c r="O60" s="126">
        <f>-(($B$18+$B$19)*$B$21+($B$18+$B$19)*$B$21+SUM($B$62:O62))/2*0%</f>
        <v>0</v>
      </c>
      <c r="P60" s="126">
        <f>-(($B$18+$B$19)*$B$21+($B$18+$B$19)*$B$21+SUM($B$62:P62))/2*0%</f>
        <v>0</v>
      </c>
      <c r="Q60" s="126">
        <f>-(($B$18+$B$19)*$B$21+($B$18+$B$19)*$B$21+SUM($B$62:Q62))/2*0%</f>
        <v>0</v>
      </c>
      <c r="R60" s="126">
        <f>-(($B$18+$B$19)*$B$21+($B$18+$B$19)*$B$21+SUM($B$62:R62))/2*0%</f>
        <v>0</v>
      </c>
      <c r="S60" s="126">
        <f>-(($B$18+$B$19)*$B$21+($B$18+$B$19)*$B$21+SUM($B$62:S62))/2*0%</f>
        <v>0</v>
      </c>
      <c r="T60" s="126">
        <f>-(($B$18+$B$19)*$B$21+($B$18+$B$19)*$B$21+SUM($B$62:T62))/2*0%</f>
        <v>0</v>
      </c>
      <c r="U60" s="126">
        <f>-(($B$18+$B$19)*$B$21+($B$18+$B$19)*$B$21+SUM($B$62:U62))/2*0%</f>
        <v>0</v>
      </c>
      <c r="V60" s="126">
        <f>-(($B$18+$B$19)*$B$21+($B$18+$B$19)*$B$21+SUM($B$62:V62))/2*0%</f>
        <v>0</v>
      </c>
      <c r="W60" s="127"/>
      <c r="X60" s="127"/>
      <c r="Y60" s="127"/>
      <c r="Z60" s="127"/>
      <c r="AA60" s="127"/>
    </row>
    <row r="61" spans="1:27" ht="14.25">
      <c r="A61" s="132" t="s">
        <v>600</v>
      </c>
      <c r="B61" s="124">
        <f aca="true" t="shared" si="16" ref="B61:V61">B53+B54</f>
        <v>0</v>
      </c>
      <c r="C61" s="124">
        <f t="shared" si="16"/>
        <v>20000</v>
      </c>
      <c r="D61" s="124">
        <f t="shared" si="16"/>
        <v>20000</v>
      </c>
      <c r="E61" s="124">
        <f t="shared" si="16"/>
        <v>20000</v>
      </c>
      <c r="F61" s="124">
        <f t="shared" si="16"/>
        <v>20000</v>
      </c>
      <c r="G61" s="124">
        <f t="shared" si="16"/>
        <v>20000</v>
      </c>
      <c r="H61" s="124">
        <f t="shared" si="16"/>
        <v>20000</v>
      </c>
      <c r="I61" s="124">
        <f t="shared" si="16"/>
        <v>20000</v>
      </c>
      <c r="J61" s="124">
        <f t="shared" si="16"/>
        <v>20000</v>
      </c>
      <c r="K61" s="124">
        <f t="shared" si="16"/>
        <v>20000</v>
      </c>
      <c r="L61" s="124">
        <f t="shared" si="16"/>
        <v>20000</v>
      </c>
      <c r="M61" s="124">
        <f t="shared" si="16"/>
        <v>20000</v>
      </c>
      <c r="N61" s="124">
        <f t="shared" si="16"/>
        <v>20000</v>
      </c>
      <c r="O61" s="124">
        <f t="shared" si="16"/>
        <v>20000</v>
      </c>
      <c r="P61" s="124">
        <f t="shared" si="16"/>
        <v>20000</v>
      </c>
      <c r="Q61" s="124">
        <f t="shared" si="16"/>
        <v>20000</v>
      </c>
      <c r="R61" s="124">
        <f t="shared" si="16"/>
        <v>20000</v>
      </c>
      <c r="S61" s="124">
        <f t="shared" si="16"/>
        <v>20000</v>
      </c>
      <c r="T61" s="124">
        <f t="shared" si="16"/>
        <v>20000</v>
      </c>
      <c r="U61" s="124">
        <f t="shared" si="16"/>
        <v>20000</v>
      </c>
      <c r="V61" s="124">
        <f t="shared" si="16"/>
        <v>20000</v>
      </c>
      <c r="W61" s="125"/>
      <c r="X61" s="125"/>
      <c r="Y61" s="125"/>
      <c r="Z61" s="125"/>
      <c r="AA61" s="125"/>
    </row>
    <row r="62" spans="1:28" ht="15.75">
      <c r="A62" s="131" t="s">
        <v>512</v>
      </c>
      <c r="B62" s="126"/>
      <c r="C62" s="126">
        <f>-(B18+B19)*1.18*B21/B20</f>
        <v>-1993020</v>
      </c>
      <c r="D62" s="126">
        <f aca="true" t="shared" si="17" ref="D62:V62">C62</f>
        <v>-1993020</v>
      </c>
      <c r="E62" s="126">
        <f t="shared" si="17"/>
        <v>-1993020</v>
      </c>
      <c r="F62" s="126">
        <f t="shared" si="17"/>
        <v>-1993020</v>
      </c>
      <c r="G62" s="126">
        <f t="shared" si="17"/>
        <v>-1993020</v>
      </c>
      <c r="H62" s="126">
        <f t="shared" si="17"/>
        <v>-1993020</v>
      </c>
      <c r="I62" s="126">
        <f t="shared" si="17"/>
        <v>-1993020</v>
      </c>
      <c r="J62" s="126">
        <f t="shared" si="17"/>
        <v>-1993020</v>
      </c>
      <c r="K62" s="126">
        <f t="shared" si="17"/>
        <v>-1993020</v>
      </c>
      <c r="L62" s="126">
        <f t="shared" si="17"/>
        <v>-1993020</v>
      </c>
      <c r="M62" s="126">
        <f t="shared" si="17"/>
        <v>-1993020</v>
      </c>
      <c r="N62" s="126">
        <f t="shared" si="17"/>
        <v>-1993020</v>
      </c>
      <c r="O62" s="126">
        <f t="shared" si="17"/>
        <v>-1993020</v>
      </c>
      <c r="P62" s="126">
        <f t="shared" si="17"/>
        <v>-1993020</v>
      </c>
      <c r="Q62" s="126">
        <f t="shared" si="17"/>
        <v>-1993020</v>
      </c>
      <c r="R62" s="126">
        <f t="shared" si="17"/>
        <v>-1993020</v>
      </c>
      <c r="S62" s="126">
        <f t="shared" si="17"/>
        <v>-1993020</v>
      </c>
      <c r="T62" s="126">
        <f t="shared" si="17"/>
        <v>-1993020</v>
      </c>
      <c r="U62" s="126">
        <f t="shared" si="17"/>
        <v>-1993020</v>
      </c>
      <c r="V62" s="126">
        <f t="shared" si="17"/>
        <v>-1993020</v>
      </c>
      <c r="W62" s="127"/>
      <c r="X62" s="127"/>
      <c r="Y62" s="127"/>
      <c r="Z62" s="127"/>
      <c r="AA62" s="127"/>
      <c r="AB62" s="133"/>
    </row>
    <row r="63" spans="1:27" ht="14.25">
      <c r="A63" s="132" t="s">
        <v>85</v>
      </c>
      <c r="B63" s="124"/>
      <c r="C63" s="124">
        <f aca="true" t="shared" si="18" ref="C63:V63">C61+C62</f>
        <v>-1973020</v>
      </c>
      <c r="D63" s="124">
        <f t="shared" si="18"/>
        <v>-1973020</v>
      </c>
      <c r="E63" s="124">
        <f t="shared" si="18"/>
        <v>-1973020</v>
      </c>
      <c r="F63" s="124">
        <f t="shared" si="18"/>
        <v>-1973020</v>
      </c>
      <c r="G63" s="124">
        <f t="shared" si="18"/>
        <v>-1973020</v>
      </c>
      <c r="H63" s="124">
        <f t="shared" si="18"/>
        <v>-1973020</v>
      </c>
      <c r="I63" s="124">
        <f t="shared" si="18"/>
        <v>-1973020</v>
      </c>
      <c r="J63" s="124">
        <f t="shared" si="18"/>
        <v>-1973020</v>
      </c>
      <c r="K63" s="124">
        <f t="shared" si="18"/>
        <v>-1973020</v>
      </c>
      <c r="L63" s="124">
        <f t="shared" si="18"/>
        <v>-1973020</v>
      </c>
      <c r="M63" s="124">
        <f t="shared" si="18"/>
        <v>-1973020</v>
      </c>
      <c r="N63" s="124">
        <f t="shared" si="18"/>
        <v>-1973020</v>
      </c>
      <c r="O63" s="124">
        <f t="shared" si="18"/>
        <v>-1973020</v>
      </c>
      <c r="P63" s="124">
        <f t="shared" si="18"/>
        <v>-1973020</v>
      </c>
      <c r="Q63" s="124">
        <f t="shared" si="18"/>
        <v>-1973020</v>
      </c>
      <c r="R63" s="124">
        <f t="shared" si="18"/>
        <v>-1973020</v>
      </c>
      <c r="S63" s="124">
        <f t="shared" si="18"/>
        <v>-1973020</v>
      </c>
      <c r="T63" s="124">
        <f t="shared" si="18"/>
        <v>-1973020</v>
      </c>
      <c r="U63" s="124">
        <f t="shared" si="18"/>
        <v>-1973020</v>
      </c>
      <c r="V63" s="124">
        <f t="shared" si="18"/>
        <v>-1973020</v>
      </c>
      <c r="W63" s="125"/>
      <c r="X63" s="125"/>
      <c r="Y63" s="125"/>
      <c r="Z63" s="125"/>
      <c r="AA63" s="125"/>
    </row>
    <row r="64" spans="1:27" ht="15.75">
      <c r="A64" s="131" t="s">
        <v>513</v>
      </c>
      <c r="B64" s="126"/>
      <c r="C64" s="126">
        <f aca="true" t="shared" si="19" ref="C64:V64">-C50</f>
        <v>0</v>
      </c>
      <c r="D64" s="126">
        <f t="shared" si="19"/>
        <v>0</v>
      </c>
      <c r="E64" s="126">
        <f t="shared" si="19"/>
        <v>0</v>
      </c>
      <c r="F64" s="126">
        <f t="shared" si="19"/>
        <v>0</v>
      </c>
      <c r="G64" s="126">
        <f t="shared" si="19"/>
        <v>0</v>
      </c>
      <c r="H64" s="126">
        <f t="shared" si="19"/>
        <v>0</v>
      </c>
      <c r="I64" s="126">
        <f t="shared" si="19"/>
        <v>0</v>
      </c>
      <c r="J64" s="126">
        <f t="shared" si="19"/>
        <v>0</v>
      </c>
      <c r="K64" s="126">
        <f t="shared" si="19"/>
        <v>0</v>
      </c>
      <c r="L64" s="126">
        <f t="shared" si="19"/>
        <v>0</v>
      </c>
      <c r="M64" s="126">
        <f t="shared" si="19"/>
        <v>0</v>
      </c>
      <c r="N64" s="126">
        <f t="shared" si="19"/>
        <v>0</v>
      </c>
      <c r="O64" s="126">
        <f t="shared" si="19"/>
        <v>0</v>
      </c>
      <c r="P64" s="126">
        <f t="shared" si="19"/>
        <v>0</v>
      </c>
      <c r="Q64" s="126">
        <f t="shared" si="19"/>
        <v>0</v>
      </c>
      <c r="R64" s="126">
        <f t="shared" si="19"/>
        <v>0</v>
      </c>
      <c r="S64" s="126">
        <f t="shared" si="19"/>
        <v>0</v>
      </c>
      <c r="T64" s="126">
        <f t="shared" si="19"/>
        <v>0</v>
      </c>
      <c r="U64" s="126">
        <f t="shared" si="19"/>
        <v>0</v>
      </c>
      <c r="V64" s="126">
        <f t="shared" si="19"/>
        <v>0</v>
      </c>
      <c r="W64" s="127"/>
      <c r="X64" s="127"/>
      <c r="Y64" s="127"/>
      <c r="Z64" s="127"/>
      <c r="AA64" s="127"/>
    </row>
    <row r="65" spans="1:27" ht="14.25">
      <c r="A65" s="132" t="s">
        <v>514</v>
      </c>
      <c r="B65" s="124"/>
      <c r="C65" s="124">
        <f aca="true" t="shared" si="20" ref="C65:V65">C63+C64</f>
        <v>-1973020</v>
      </c>
      <c r="D65" s="124">
        <f t="shared" si="20"/>
        <v>-1973020</v>
      </c>
      <c r="E65" s="124">
        <f t="shared" si="20"/>
        <v>-1973020</v>
      </c>
      <c r="F65" s="124">
        <f t="shared" si="20"/>
        <v>-1973020</v>
      </c>
      <c r="G65" s="124">
        <f t="shared" si="20"/>
        <v>-1973020</v>
      </c>
      <c r="H65" s="124">
        <f t="shared" si="20"/>
        <v>-1973020</v>
      </c>
      <c r="I65" s="124">
        <f t="shared" si="20"/>
        <v>-1973020</v>
      </c>
      <c r="J65" s="124">
        <f t="shared" si="20"/>
        <v>-1973020</v>
      </c>
      <c r="K65" s="124">
        <f t="shared" si="20"/>
        <v>-1973020</v>
      </c>
      <c r="L65" s="124">
        <f t="shared" si="20"/>
        <v>-1973020</v>
      </c>
      <c r="M65" s="124">
        <f t="shared" si="20"/>
        <v>-1973020</v>
      </c>
      <c r="N65" s="124">
        <f t="shared" si="20"/>
        <v>-1973020</v>
      </c>
      <c r="O65" s="124">
        <f t="shared" si="20"/>
        <v>-1973020</v>
      </c>
      <c r="P65" s="124">
        <f t="shared" si="20"/>
        <v>-1973020</v>
      </c>
      <c r="Q65" s="124">
        <f t="shared" si="20"/>
        <v>-1973020</v>
      </c>
      <c r="R65" s="124">
        <f t="shared" si="20"/>
        <v>-1973020</v>
      </c>
      <c r="S65" s="124">
        <f t="shared" si="20"/>
        <v>-1973020</v>
      </c>
      <c r="T65" s="124">
        <f t="shared" si="20"/>
        <v>-1973020</v>
      </c>
      <c r="U65" s="124">
        <f t="shared" si="20"/>
        <v>-1973020</v>
      </c>
      <c r="V65" s="124">
        <f t="shared" si="20"/>
        <v>-1973020</v>
      </c>
      <c r="W65" s="125"/>
      <c r="X65" s="125"/>
      <c r="Y65" s="125"/>
      <c r="Z65" s="125"/>
      <c r="AA65" s="125"/>
    </row>
    <row r="66" spans="1:27" ht="15.75">
      <c r="A66" s="131" t="s">
        <v>491</v>
      </c>
      <c r="B66" s="126"/>
      <c r="C66" s="126">
        <f aca="true" t="shared" si="21" ref="C66:V66">-C65*$B$29</f>
        <v>394604</v>
      </c>
      <c r="D66" s="126">
        <f t="shared" si="21"/>
        <v>394604</v>
      </c>
      <c r="E66" s="126">
        <f t="shared" si="21"/>
        <v>394604</v>
      </c>
      <c r="F66" s="126">
        <f t="shared" si="21"/>
        <v>394604</v>
      </c>
      <c r="G66" s="126">
        <f t="shared" si="21"/>
        <v>394604</v>
      </c>
      <c r="H66" s="126">
        <f t="shared" si="21"/>
        <v>394604</v>
      </c>
      <c r="I66" s="126">
        <f t="shared" si="21"/>
        <v>394604</v>
      </c>
      <c r="J66" s="126">
        <f t="shared" si="21"/>
        <v>394604</v>
      </c>
      <c r="K66" s="126">
        <f t="shared" si="21"/>
        <v>394604</v>
      </c>
      <c r="L66" s="126">
        <f t="shared" si="21"/>
        <v>394604</v>
      </c>
      <c r="M66" s="126">
        <f t="shared" si="21"/>
        <v>394604</v>
      </c>
      <c r="N66" s="126">
        <f t="shared" si="21"/>
        <v>394604</v>
      </c>
      <c r="O66" s="126">
        <f t="shared" si="21"/>
        <v>394604</v>
      </c>
      <c r="P66" s="126">
        <f t="shared" si="21"/>
        <v>394604</v>
      </c>
      <c r="Q66" s="126">
        <f t="shared" si="21"/>
        <v>394604</v>
      </c>
      <c r="R66" s="126">
        <f t="shared" si="21"/>
        <v>394604</v>
      </c>
      <c r="S66" s="126">
        <f t="shared" si="21"/>
        <v>394604</v>
      </c>
      <c r="T66" s="126">
        <f t="shared" si="21"/>
        <v>394604</v>
      </c>
      <c r="U66" s="126">
        <f t="shared" si="21"/>
        <v>394604</v>
      </c>
      <c r="V66" s="126">
        <f t="shared" si="21"/>
        <v>394604</v>
      </c>
      <c r="W66" s="127"/>
      <c r="X66" s="127"/>
      <c r="Y66" s="127"/>
      <c r="Z66" s="127"/>
      <c r="AA66" s="127"/>
    </row>
    <row r="67" spans="1:27" ht="15" thickBot="1">
      <c r="A67" s="134" t="s">
        <v>515</v>
      </c>
      <c r="B67" s="135"/>
      <c r="C67" s="135">
        <f aca="true" t="shared" si="22" ref="C67:V67">C65+C66</f>
        <v>-1578416</v>
      </c>
      <c r="D67" s="135">
        <f t="shared" si="22"/>
        <v>-1578416</v>
      </c>
      <c r="E67" s="135">
        <f t="shared" si="22"/>
        <v>-1578416</v>
      </c>
      <c r="F67" s="135">
        <f t="shared" si="22"/>
        <v>-1578416</v>
      </c>
      <c r="G67" s="135">
        <f t="shared" si="22"/>
        <v>-1578416</v>
      </c>
      <c r="H67" s="135">
        <f t="shared" si="22"/>
        <v>-1578416</v>
      </c>
      <c r="I67" s="135">
        <f t="shared" si="22"/>
        <v>-1578416</v>
      </c>
      <c r="J67" s="135">
        <f t="shared" si="22"/>
        <v>-1578416</v>
      </c>
      <c r="K67" s="135">
        <f t="shared" si="22"/>
        <v>-1578416</v>
      </c>
      <c r="L67" s="135">
        <f t="shared" si="22"/>
        <v>-1578416</v>
      </c>
      <c r="M67" s="135">
        <f t="shared" si="22"/>
        <v>-1578416</v>
      </c>
      <c r="N67" s="135">
        <f t="shared" si="22"/>
        <v>-1578416</v>
      </c>
      <c r="O67" s="135">
        <f t="shared" si="22"/>
        <v>-1578416</v>
      </c>
      <c r="P67" s="135">
        <f t="shared" si="22"/>
        <v>-1578416</v>
      </c>
      <c r="Q67" s="135">
        <f t="shared" si="22"/>
        <v>-1578416</v>
      </c>
      <c r="R67" s="135">
        <f t="shared" si="22"/>
        <v>-1578416</v>
      </c>
      <c r="S67" s="135">
        <f t="shared" si="22"/>
        <v>-1578416</v>
      </c>
      <c r="T67" s="135">
        <f t="shared" si="22"/>
        <v>-1578416</v>
      </c>
      <c r="U67" s="135">
        <f t="shared" si="22"/>
        <v>-1578416</v>
      </c>
      <c r="V67" s="135">
        <f t="shared" si="22"/>
        <v>-1578416</v>
      </c>
      <c r="W67" s="125"/>
      <c r="X67" s="125"/>
      <c r="Y67" s="125"/>
      <c r="Z67" s="125"/>
      <c r="AA67" s="125"/>
    </row>
    <row r="68" spans="1:27" ht="16.5" thickBot="1">
      <c r="A68" s="120"/>
      <c r="B68" s="136">
        <f>B52-$B$52</f>
        <v>0</v>
      </c>
      <c r="C68" s="136">
        <f aca="true" t="shared" si="23" ref="C68:V68">AVERAGE(B52:C52)</f>
        <v>0.5</v>
      </c>
      <c r="D68" s="136">
        <f t="shared" si="23"/>
        <v>1.5</v>
      </c>
      <c r="E68" s="136">
        <f t="shared" si="23"/>
        <v>2.5</v>
      </c>
      <c r="F68" s="136">
        <f t="shared" si="23"/>
        <v>3.5</v>
      </c>
      <c r="G68" s="136">
        <f t="shared" si="23"/>
        <v>4.5</v>
      </c>
      <c r="H68" s="136">
        <f t="shared" si="23"/>
        <v>5.5</v>
      </c>
      <c r="I68" s="136">
        <f t="shared" si="23"/>
        <v>6.5</v>
      </c>
      <c r="J68" s="136">
        <f t="shared" si="23"/>
        <v>7.5</v>
      </c>
      <c r="K68" s="136">
        <f t="shared" si="23"/>
        <v>8.5</v>
      </c>
      <c r="L68" s="136">
        <f t="shared" si="23"/>
        <v>9.5</v>
      </c>
      <c r="M68" s="136">
        <f t="shared" si="23"/>
        <v>10.5</v>
      </c>
      <c r="N68" s="136">
        <f t="shared" si="23"/>
        <v>11.5</v>
      </c>
      <c r="O68" s="136">
        <f t="shared" si="23"/>
        <v>12.5</v>
      </c>
      <c r="P68" s="136">
        <f t="shared" si="23"/>
        <v>13.5</v>
      </c>
      <c r="Q68" s="137">
        <f t="shared" si="23"/>
        <v>14.5</v>
      </c>
      <c r="R68" s="137">
        <f t="shared" si="23"/>
        <v>15.5</v>
      </c>
      <c r="S68" s="137">
        <f t="shared" si="23"/>
        <v>16.5</v>
      </c>
      <c r="T68" s="137">
        <f t="shared" si="23"/>
        <v>17.5</v>
      </c>
      <c r="U68" s="137">
        <f t="shared" si="23"/>
        <v>18.5</v>
      </c>
      <c r="V68" s="137">
        <f t="shared" si="23"/>
        <v>19.5</v>
      </c>
      <c r="W68" s="136"/>
      <c r="X68" s="136"/>
      <c r="Y68" s="136"/>
      <c r="Z68" s="136"/>
      <c r="AA68" s="136"/>
    </row>
    <row r="69" spans="1:27" ht="15.75">
      <c r="A69" s="115" t="s">
        <v>516</v>
      </c>
      <c r="B69" s="116">
        <f aca="true" t="shared" si="24" ref="B69:V69">B52</f>
        <v>0</v>
      </c>
      <c r="C69" s="116">
        <f t="shared" si="24"/>
        <v>1</v>
      </c>
      <c r="D69" s="116">
        <f t="shared" si="24"/>
        <v>2</v>
      </c>
      <c r="E69" s="116">
        <f t="shared" si="24"/>
        <v>3</v>
      </c>
      <c r="F69" s="116">
        <f t="shared" si="24"/>
        <v>4</v>
      </c>
      <c r="G69" s="116">
        <f t="shared" si="24"/>
        <v>5</v>
      </c>
      <c r="H69" s="116">
        <f t="shared" si="24"/>
        <v>6</v>
      </c>
      <c r="I69" s="116">
        <f t="shared" si="24"/>
        <v>7</v>
      </c>
      <c r="J69" s="116">
        <f t="shared" si="24"/>
        <v>8</v>
      </c>
      <c r="K69" s="116">
        <f t="shared" si="24"/>
        <v>9</v>
      </c>
      <c r="L69" s="116">
        <f t="shared" si="24"/>
        <v>10</v>
      </c>
      <c r="M69" s="116">
        <f t="shared" si="24"/>
        <v>11</v>
      </c>
      <c r="N69" s="116">
        <f t="shared" si="24"/>
        <v>12</v>
      </c>
      <c r="O69" s="116">
        <f t="shared" si="24"/>
        <v>13</v>
      </c>
      <c r="P69" s="116">
        <f t="shared" si="24"/>
        <v>14</v>
      </c>
      <c r="Q69" s="116">
        <f t="shared" si="24"/>
        <v>15</v>
      </c>
      <c r="R69" s="116">
        <f t="shared" si="24"/>
        <v>16</v>
      </c>
      <c r="S69" s="116">
        <f t="shared" si="24"/>
        <v>17</v>
      </c>
      <c r="T69" s="116">
        <f t="shared" si="24"/>
        <v>18</v>
      </c>
      <c r="U69" s="116">
        <f t="shared" si="24"/>
        <v>19</v>
      </c>
      <c r="V69" s="116">
        <f t="shared" si="24"/>
        <v>20</v>
      </c>
      <c r="W69" s="104"/>
      <c r="X69" s="104"/>
      <c r="Y69" s="104"/>
      <c r="Z69" s="104"/>
      <c r="AA69" s="104"/>
    </row>
    <row r="70" spans="1:27" ht="14.25">
      <c r="A70" s="123" t="s">
        <v>85</v>
      </c>
      <c r="B70" s="124">
        <f aca="true" t="shared" si="25" ref="B70:V70">B63</f>
        <v>0</v>
      </c>
      <c r="C70" s="124">
        <f t="shared" si="25"/>
        <v>-1973020</v>
      </c>
      <c r="D70" s="124">
        <f t="shared" si="25"/>
        <v>-1973020</v>
      </c>
      <c r="E70" s="124">
        <f t="shared" si="25"/>
        <v>-1973020</v>
      </c>
      <c r="F70" s="124">
        <f t="shared" si="25"/>
        <v>-1973020</v>
      </c>
      <c r="G70" s="124">
        <f t="shared" si="25"/>
        <v>-1973020</v>
      </c>
      <c r="H70" s="124">
        <f t="shared" si="25"/>
        <v>-1973020</v>
      </c>
      <c r="I70" s="124">
        <f t="shared" si="25"/>
        <v>-1973020</v>
      </c>
      <c r="J70" s="124">
        <f t="shared" si="25"/>
        <v>-1973020</v>
      </c>
      <c r="K70" s="124">
        <f t="shared" si="25"/>
        <v>-1973020</v>
      </c>
      <c r="L70" s="124">
        <f t="shared" si="25"/>
        <v>-1973020</v>
      </c>
      <c r="M70" s="124">
        <f t="shared" si="25"/>
        <v>-1973020</v>
      </c>
      <c r="N70" s="124">
        <f t="shared" si="25"/>
        <v>-1973020</v>
      </c>
      <c r="O70" s="124">
        <f t="shared" si="25"/>
        <v>-1973020</v>
      </c>
      <c r="P70" s="124">
        <f t="shared" si="25"/>
        <v>-1973020</v>
      </c>
      <c r="Q70" s="124">
        <f t="shared" si="25"/>
        <v>-1973020</v>
      </c>
      <c r="R70" s="124">
        <f t="shared" si="25"/>
        <v>-1973020</v>
      </c>
      <c r="S70" s="124">
        <f t="shared" si="25"/>
        <v>-1973020</v>
      </c>
      <c r="T70" s="124">
        <f t="shared" si="25"/>
        <v>-1973020</v>
      </c>
      <c r="U70" s="124">
        <f t="shared" si="25"/>
        <v>-1973020</v>
      </c>
      <c r="V70" s="124">
        <f t="shared" si="25"/>
        <v>-1973020</v>
      </c>
      <c r="W70" s="125"/>
      <c r="X70" s="125"/>
      <c r="Y70" s="125"/>
      <c r="Z70" s="125"/>
      <c r="AA70" s="125"/>
    </row>
    <row r="71" spans="1:27" ht="15.75">
      <c r="A71" s="131" t="s">
        <v>512</v>
      </c>
      <c r="B71" s="126">
        <f aca="true" t="shared" si="26" ref="B71:V71">-B62</f>
        <v>0</v>
      </c>
      <c r="C71" s="126">
        <f t="shared" si="26"/>
        <v>1993020</v>
      </c>
      <c r="D71" s="126">
        <f t="shared" si="26"/>
        <v>1993020</v>
      </c>
      <c r="E71" s="126">
        <f t="shared" si="26"/>
        <v>1993020</v>
      </c>
      <c r="F71" s="126">
        <f t="shared" si="26"/>
        <v>1993020</v>
      </c>
      <c r="G71" s="126">
        <f t="shared" si="26"/>
        <v>1993020</v>
      </c>
      <c r="H71" s="126">
        <f t="shared" si="26"/>
        <v>1993020</v>
      </c>
      <c r="I71" s="126">
        <f t="shared" si="26"/>
        <v>1993020</v>
      </c>
      <c r="J71" s="126">
        <f t="shared" si="26"/>
        <v>1993020</v>
      </c>
      <c r="K71" s="126">
        <f t="shared" si="26"/>
        <v>1993020</v>
      </c>
      <c r="L71" s="126">
        <f t="shared" si="26"/>
        <v>1993020</v>
      </c>
      <c r="M71" s="126">
        <f t="shared" si="26"/>
        <v>1993020</v>
      </c>
      <c r="N71" s="126">
        <f t="shared" si="26"/>
        <v>1993020</v>
      </c>
      <c r="O71" s="126">
        <f t="shared" si="26"/>
        <v>1993020</v>
      </c>
      <c r="P71" s="126">
        <f t="shared" si="26"/>
        <v>1993020</v>
      </c>
      <c r="Q71" s="126">
        <f t="shared" si="26"/>
        <v>1993020</v>
      </c>
      <c r="R71" s="126">
        <f t="shared" si="26"/>
        <v>1993020</v>
      </c>
      <c r="S71" s="126">
        <f t="shared" si="26"/>
        <v>1993020</v>
      </c>
      <c r="T71" s="126">
        <f t="shared" si="26"/>
        <v>1993020</v>
      </c>
      <c r="U71" s="126">
        <f t="shared" si="26"/>
        <v>1993020</v>
      </c>
      <c r="V71" s="126">
        <f t="shared" si="26"/>
        <v>1993020</v>
      </c>
      <c r="W71" s="127"/>
      <c r="X71" s="127"/>
      <c r="Y71" s="127"/>
      <c r="Z71" s="127"/>
      <c r="AA71" s="127"/>
    </row>
    <row r="72" spans="1:27" ht="15.75">
      <c r="A72" s="131" t="s">
        <v>513</v>
      </c>
      <c r="B72" s="126">
        <f aca="true" t="shared" si="27" ref="B72:V72">B64</f>
        <v>0</v>
      </c>
      <c r="C72" s="126">
        <f t="shared" si="27"/>
        <v>0</v>
      </c>
      <c r="D72" s="126">
        <f t="shared" si="27"/>
        <v>0</v>
      </c>
      <c r="E72" s="126">
        <f t="shared" si="27"/>
        <v>0</v>
      </c>
      <c r="F72" s="126">
        <f t="shared" si="27"/>
        <v>0</v>
      </c>
      <c r="G72" s="126">
        <f t="shared" si="27"/>
        <v>0</v>
      </c>
      <c r="H72" s="126">
        <f t="shared" si="27"/>
        <v>0</v>
      </c>
      <c r="I72" s="126">
        <f t="shared" si="27"/>
        <v>0</v>
      </c>
      <c r="J72" s="126">
        <f t="shared" si="27"/>
        <v>0</v>
      </c>
      <c r="K72" s="126">
        <f t="shared" si="27"/>
        <v>0</v>
      </c>
      <c r="L72" s="126">
        <f t="shared" si="27"/>
        <v>0</v>
      </c>
      <c r="M72" s="126">
        <f t="shared" si="27"/>
        <v>0</v>
      </c>
      <c r="N72" s="126">
        <f t="shared" si="27"/>
        <v>0</v>
      </c>
      <c r="O72" s="126">
        <f t="shared" si="27"/>
        <v>0</v>
      </c>
      <c r="P72" s="126">
        <f t="shared" si="27"/>
        <v>0</v>
      </c>
      <c r="Q72" s="126">
        <f t="shared" si="27"/>
        <v>0</v>
      </c>
      <c r="R72" s="126">
        <f t="shared" si="27"/>
        <v>0</v>
      </c>
      <c r="S72" s="126">
        <f t="shared" si="27"/>
        <v>0</v>
      </c>
      <c r="T72" s="126">
        <f t="shared" si="27"/>
        <v>0</v>
      </c>
      <c r="U72" s="126">
        <f t="shared" si="27"/>
        <v>0</v>
      </c>
      <c r="V72" s="126">
        <f t="shared" si="27"/>
        <v>0</v>
      </c>
      <c r="W72" s="127"/>
      <c r="X72" s="127"/>
      <c r="Y72" s="127"/>
      <c r="Z72" s="127"/>
      <c r="AA72" s="127"/>
    </row>
    <row r="73" spans="1:27" ht="15.75">
      <c r="A73" s="131" t="s">
        <v>491</v>
      </c>
      <c r="B73" s="126">
        <f>IF(SUM($B$66:B66)+SUM($A$73:A73)&gt;0,0,SUM($B$66:B66)-SUM($A$73:A73))</f>
        <v>0</v>
      </c>
      <c r="C73" s="126">
        <f>IF(SUM($B$66:C66)+SUM($A$73:B73)&gt;0,0,SUM($B$66:C66)-SUM($A$73:B73))</f>
        <v>0</v>
      </c>
      <c r="D73" s="126">
        <f>IF(SUM($B$66:D66)+SUM($A$73:C73)&gt;0,0,SUM($B$66:D66)-SUM($A$73:C73))</f>
        <v>0</v>
      </c>
      <c r="E73" s="126">
        <f>IF(SUM($B$66:E66)+SUM($A$73:D73)&gt;0,0,SUM($B$66:E66)-SUM($A$73:D73))</f>
        <v>0</v>
      </c>
      <c r="F73" s="126">
        <f>IF(SUM($B$66:F66)+SUM($A$73:E73)&gt;0,0,SUM($B$66:F66)-SUM($A$73:E73))</f>
        <v>0</v>
      </c>
      <c r="G73" s="126">
        <f>IF(SUM($B$66:G66)+SUM($A$73:F73)&gt;0,0,SUM($B$66:G66)-SUM($A$73:F73))</f>
        <v>0</v>
      </c>
      <c r="H73" s="126">
        <f>IF(SUM($B$66:H66)+SUM($A$73:G73)&gt;0,0,SUM($B$66:H66)-SUM($A$73:G73))</f>
        <v>0</v>
      </c>
      <c r="I73" s="126">
        <f>IF(SUM($B$66:I66)+SUM($A$73:H73)&gt;0,0,SUM($B$66:I66)-SUM($A$73:H73))</f>
        <v>0</v>
      </c>
      <c r="J73" s="126">
        <f>IF(SUM($B$66:J66)+SUM($A$73:I73)&gt;0,0,SUM($B$66:J66)-SUM($A$73:I73))</f>
        <v>0</v>
      </c>
      <c r="K73" s="126">
        <f>IF(SUM($B$66:K66)+SUM($A$73:J73)&gt;0,0,SUM($B$66:K66)-SUM($A$73:J73))</f>
        <v>0</v>
      </c>
      <c r="L73" s="126">
        <f>IF(SUM($B$66:L66)+SUM($A$73:K73)&gt;0,0,SUM($B$66:L66)-SUM($A$73:K73))</f>
        <v>0</v>
      </c>
      <c r="M73" s="126">
        <f>IF(SUM($B$66:M66)+SUM($A$73:L73)&gt;0,0,SUM($B$66:M66)-SUM($A$73:L73))</f>
        <v>0</v>
      </c>
      <c r="N73" s="126">
        <f>IF(SUM($B$66:N66)+SUM($A$73:M73)&gt;0,0,SUM($B$66:N66)-SUM($A$73:M73))</f>
        <v>0</v>
      </c>
      <c r="O73" s="126">
        <f>IF(SUM($B$66:O66)+SUM($A$73:N73)&gt;0,0,SUM($B$66:O66)-SUM($A$73:N73))</f>
        <v>0</v>
      </c>
      <c r="P73" s="126">
        <f>IF(SUM($B$66:P66)+SUM($A$73:O73)&gt;0,0,SUM($B$66:P66)-SUM($A$73:O73))</f>
        <v>0</v>
      </c>
      <c r="Q73" s="126">
        <f>IF(SUM($B$66:Q66)+SUM($A$73:P73)&gt;0,0,SUM($B$66:Q66)-SUM($A$73:P73))</f>
        <v>0</v>
      </c>
      <c r="R73" s="126">
        <f>IF(SUM($B$66:R66)+SUM($A$73:Q73)&gt;0,0,SUM($B$66:R66)-SUM($A$73:Q73))</f>
        <v>0</v>
      </c>
      <c r="S73" s="126">
        <f>IF(SUM($B$66:S66)+SUM($A$73:R73)&gt;0,0,SUM($B$66:S66)-SUM($A$73:R73))</f>
        <v>0</v>
      </c>
      <c r="T73" s="126">
        <f>IF(SUM($B$66:T66)+SUM($A$73:S73)&gt;0,0,SUM($B$66:T66)-SUM($A$73:S73))</f>
        <v>0</v>
      </c>
      <c r="U73" s="126">
        <f>IF(SUM($B$66:U66)+SUM($A$73:T73)&gt;0,0,SUM($B$66:U66)-SUM($A$73:T73))</f>
        <v>0</v>
      </c>
      <c r="V73" s="126">
        <f>IF(SUM($B$66:V66)+SUM($A$73:U73)&gt;0,0,SUM($B$66:V66)-SUM($A$73:U73))</f>
        <v>0</v>
      </c>
      <c r="W73" s="127"/>
      <c r="X73" s="127"/>
      <c r="Y73" s="127"/>
      <c r="Z73" s="127"/>
      <c r="AA73" s="127"/>
    </row>
    <row r="74" spans="1:27" ht="15.75">
      <c r="A74" s="131" t="s">
        <v>517</v>
      </c>
      <c r="B74" s="126">
        <f>IF(((SUM($B$53:B53)+SUM($B$55:B59))+SUM($B$76:B76))&lt;0,((SUM($B$53:B53)+SUM($B$55:B59))+SUM($B$76:B76))*0.18-SUM($A$74:A74),IF(SUM(A$74:$B74)&lt;0,0-SUM(A$74:$B74),0))</f>
        <v>-6080400</v>
      </c>
      <c r="C74" s="126">
        <f>IF(((SUM($B$53:C53)+SUM($B$55:C59))+SUM($B$76:C76))&lt;0,((SUM($B$53:C53)+SUM($B$55:C59))+SUM($B$76:C76))*0.18-SUM($A$74:B74),IF(SUM(B$74:$B74)&lt;0,0-SUM(B$74:$B74),0))</f>
        <v>3600</v>
      </c>
      <c r="D74" s="126">
        <f>IF(((SUM($B$53:D53)+SUM($B$55:D59))+SUM($B$76:D76))&lt;0,((SUM($B$53:D53)+SUM($B$55:D59))+SUM($B$76:D76))*0.18-SUM($A$74:C74),IF(SUM($B$74:C74)&lt;0,0-SUM($B$74:C74),0))</f>
        <v>3600</v>
      </c>
      <c r="E74" s="126">
        <f>IF(((SUM($B$53:E53)+SUM($B$55:E59))+SUM($B$76:E76))&lt;0,((SUM($B$53:E53)+SUM($B$55:E59))+SUM($B$76:E76))*0.18-SUM($A$74:D74),IF(SUM($B$74:D74)&lt;0,0-SUM($B$74:D74),0))</f>
        <v>3600</v>
      </c>
      <c r="F74" s="126">
        <f>IF(((SUM($B$53:F53)+SUM($B$55:F59))+SUM($B$76:F76))&lt;0,((SUM($B$53:F53)+SUM($B$55:F59))+SUM($B$76:F76))*0.18-SUM($A$74:E74),IF(SUM($B$74:E74)&lt;0,0-SUM($B$74:E74),0))</f>
        <v>3600</v>
      </c>
      <c r="G74" s="126">
        <f>IF(((SUM($B$53:G53)+SUM($B$55:G59))+SUM($B$76:G76))&lt;0,((SUM($B$53:G53)+SUM($B$55:G59))+SUM($B$76:G76))*0.18-SUM($A$74:F74),IF(SUM($B$74:F74)&lt;0,0-SUM($B$74:F74),0))</f>
        <v>3600</v>
      </c>
      <c r="H74" s="126">
        <f>IF(((SUM($B$53:H53)+SUM($B$55:H59))+SUM($B$76:H76))&lt;0,((SUM($B$53:H53)+SUM($B$55:H59))+SUM($B$76:H76))*0.18-SUM($A$74:G74),IF(SUM($B$74:G74)&lt;0,0-SUM($B$74:G74),0))</f>
        <v>3600</v>
      </c>
      <c r="I74" s="126">
        <f>IF(((SUM($B$53:I53)+SUM($B$55:I59))+SUM($B$76:I76))&lt;0,((SUM($B$53:I53)+SUM($B$55:I59))+SUM($B$76:I76))*0.18-SUM($A$74:H74),IF(SUM($B$74:H74)&lt;0,0-SUM($B$74:H74),0))</f>
        <v>3600</v>
      </c>
      <c r="J74" s="126">
        <f>IF(((SUM($B$53:J53)+SUM($B$55:J59))+SUM($B$76:J76))&lt;0,((SUM($B$53:J53)+SUM($B$55:J59))+SUM($B$76:J76))*0.18-SUM($A$74:I74),IF(SUM($B$74:I74)&lt;0,0-SUM($B$74:I74),0))</f>
        <v>3600</v>
      </c>
      <c r="K74" s="126">
        <f>IF(((SUM($B$53:K53)+SUM($B$55:K59))+SUM($B$76:K76))&lt;0,((SUM($B$53:K53)+SUM($B$55:K59))+SUM($B$76:K76))*0.18-SUM($A$74:J74),IF(SUM($B$74:J74)&lt;0,0-SUM($B$74:J74),0))</f>
        <v>3600</v>
      </c>
      <c r="L74" s="126">
        <f>IF(((SUM($B$53:L53)+SUM($B$55:L59))+SUM($B$76:L76))&lt;0,((SUM($B$53:L53)+SUM($B$55:L59))+SUM($B$76:L76))*0.18-SUM($A$74:K74),IF(SUM($B$74:K74)&lt;0,0-SUM($B$74:K74),0))</f>
        <v>3600</v>
      </c>
      <c r="M74" s="126">
        <f>IF(((SUM($B$53:M53)+SUM($B$55:M59))+SUM($B$76:M76))&lt;0,((SUM($B$53:M53)+SUM($B$55:M59))+SUM($B$76:M76))*0.18-SUM($A$74:L74),IF(SUM($B$74:L74)&lt;0,0-SUM($B$74:L74),0))</f>
        <v>3600</v>
      </c>
      <c r="N74" s="126">
        <f>IF(((SUM($B$53:N53)+SUM($B$55:N59))+SUM($B$76:N76))&lt;0,((SUM($B$53:N53)+SUM($B$55:N59))+SUM($B$76:N76))*0.18-SUM($A$74:M74),IF(SUM($B$74:M74)&lt;0,0-SUM($B$74:M74),0))</f>
        <v>3600</v>
      </c>
      <c r="O74" s="126">
        <f>IF(((SUM($B$53:O53)+SUM($B$55:O59))+SUM($B$76:O76))&lt;0,((SUM($B$53:O53)+SUM($B$55:O59))+SUM($B$76:O76))*0.18-SUM($A$74:N74),IF(SUM($B$74:N74)&lt;0,0-SUM($B$74:N74),0))</f>
        <v>3600</v>
      </c>
      <c r="P74" s="126">
        <f>IF(((SUM($B$53:P53)+SUM($B$55:P59))+SUM($B$76:P76))&lt;0,((SUM($B$53:P53)+SUM($B$55:P59))+SUM($B$76:P76))*0.18-SUM($A$74:O74),IF(SUM($B$74:O74)&lt;0,0-SUM($B$74:O74),0))</f>
        <v>3600</v>
      </c>
      <c r="Q74" s="126">
        <f>IF(((SUM($B$53:Q53)+SUM($B$55:Q59))+SUM($B$76:Q76))&lt;0,((SUM($B$53:Q53)+SUM($B$55:Q59))+SUM($B$76:Q76))*0.18-SUM($A$74:P74),IF(SUM($B$74:P74)&lt;0,0-SUM($B$74:P74),0))</f>
        <v>3600</v>
      </c>
      <c r="R74" s="126">
        <f>IF(((SUM($B$53:R53)+SUM($B$55:R59))+SUM($B$76:R76))&lt;0,((SUM($B$53:R53)+SUM($B$55:R59))+SUM($B$76:R76))*0.18-SUM($A$74:Q74),IF(SUM($B$74:Q74)&lt;0,0-SUM($B$74:Q74),0))</f>
        <v>3600.1800000006333</v>
      </c>
      <c r="S74" s="126">
        <f>IF(((SUM($B$53:S53)+SUM($B$55:S59))+SUM($B$76:S76))&lt;0,((SUM($B$53:S53)+SUM($B$55:S59))+SUM($B$76:S76))*0.18-SUM($A$74:R74),IF(SUM($B$74:R74)&lt;0,0-SUM($B$74:R74),0))</f>
        <v>3600.359999999404</v>
      </c>
      <c r="T74" s="126">
        <f>IF(((SUM($B$53:T53)+SUM($B$55:T59))+SUM($B$76:T76))&lt;0,((SUM($B$53:T53)+SUM($B$55:T59))+SUM($B$76:T76))*0.18-SUM($A$74:S74),IF(SUM($B$74:S74)&lt;0,0-SUM($B$74:S74),0))</f>
        <v>3600.5400000000373</v>
      </c>
      <c r="U74" s="126">
        <f>IF(((SUM($B$53:U53)+SUM($B$55:U59))+SUM($B$76:U76))&lt;0,((SUM($B$53:U53)+SUM($B$55:U59))+SUM($B$76:U76))*0.18-SUM($A$74:T74),IF(SUM($B$74:T74)&lt;0,0-SUM($B$74:T74),0))</f>
        <v>3600.7199999997392</v>
      </c>
      <c r="V74" s="126">
        <f>IF(((SUM($B$53:V53)+SUM($B$55:V59))+SUM($B$76:V76))&lt;0,((SUM($B$53:V53)+SUM($B$55:V59))+SUM($B$76:V76))*0.18-SUM($A$74:U74),IF(SUM($B$74:U74)&lt;0,0-SUM($B$74:U74),0))</f>
        <v>3600.9000000003725</v>
      </c>
      <c r="W74" s="127"/>
      <c r="X74" s="127"/>
      <c r="Y74" s="127"/>
      <c r="Z74" s="127"/>
      <c r="AA74" s="127"/>
    </row>
    <row r="75" spans="1:27" ht="15.75">
      <c r="A75" s="131" t="s">
        <v>518</v>
      </c>
      <c r="B75" s="126">
        <f>-B53*(B32)</f>
        <v>0</v>
      </c>
      <c r="C75" s="126">
        <f aca="true" t="shared" si="28" ref="C75:V75">-(C53-B53)*$B$32</f>
        <v>0</v>
      </c>
      <c r="D75" s="126">
        <f t="shared" si="28"/>
        <v>0</v>
      </c>
      <c r="E75" s="126">
        <f t="shared" si="28"/>
        <v>0</v>
      </c>
      <c r="F75" s="126">
        <f t="shared" si="28"/>
        <v>0</v>
      </c>
      <c r="G75" s="126">
        <f t="shared" si="28"/>
        <v>0</v>
      </c>
      <c r="H75" s="126">
        <f t="shared" si="28"/>
        <v>0</v>
      </c>
      <c r="I75" s="126">
        <f t="shared" si="28"/>
        <v>0</v>
      </c>
      <c r="J75" s="126">
        <f t="shared" si="28"/>
        <v>0</v>
      </c>
      <c r="K75" s="126">
        <f t="shared" si="28"/>
        <v>0</v>
      </c>
      <c r="L75" s="126">
        <f t="shared" si="28"/>
        <v>0</v>
      </c>
      <c r="M75" s="126">
        <f t="shared" si="28"/>
        <v>0</v>
      </c>
      <c r="N75" s="126">
        <f t="shared" si="28"/>
        <v>0</v>
      </c>
      <c r="O75" s="126">
        <f t="shared" si="28"/>
        <v>0</v>
      </c>
      <c r="P75" s="126">
        <f t="shared" si="28"/>
        <v>0</v>
      </c>
      <c r="Q75" s="126">
        <f t="shared" si="28"/>
        <v>0</v>
      </c>
      <c r="R75" s="126">
        <f t="shared" si="28"/>
        <v>0</v>
      </c>
      <c r="S75" s="126">
        <f t="shared" si="28"/>
        <v>0</v>
      </c>
      <c r="T75" s="126">
        <f t="shared" si="28"/>
        <v>0</v>
      </c>
      <c r="U75" s="126">
        <f t="shared" si="28"/>
        <v>0</v>
      </c>
      <c r="V75" s="126">
        <f t="shared" si="28"/>
        <v>0</v>
      </c>
      <c r="W75" s="127"/>
      <c r="X75" s="127"/>
      <c r="Y75" s="127"/>
      <c r="Z75" s="127"/>
      <c r="AA75" s="127"/>
    </row>
    <row r="76" spans="1:27" ht="15.75">
      <c r="A76" s="131" t="s">
        <v>519</v>
      </c>
      <c r="B76" s="126">
        <f>-($B$18+$B$19)*$B$21</f>
        <v>-33780000</v>
      </c>
      <c r="C76" s="126"/>
      <c r="D76" s="126">
        <v>0</v>
      </c>
      <c r="E76" s="126"/>
      <c r="F76" s="126"/>
      <c r="G76" s="129"/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  <c r="N76" s="126">
        <v>0</v>
      </c>
      <c r="O76" s="126">
        <v>0</v>
      </c>
      <c r="P76" s="126">
        <v>0</v>
      </c>
      <c r="Q76" s="126">
        <v>0</v>
      </c>
      <c r="R76" s="126">
        <v>1</v>
      </c>
      <c r="S76" s="126">
        <v>2</v>
      </c>
      <c r="T76" s="126">
        <v>3</v>
      </c>
      <c r="U76" s="126">
        <v>4</v>
      </c>
      <c r="V76" s="126">
        <v>5</v>
      </c>
      <c r="W76" s="127"/>
      <c r="X76" s="127"/>
      <c r="Y76" s="127"/>
      <c r="Z76" s="127"/>
      <c r="AA76" s="127"/>
    </row>
    <row r="77" spans="1:27" ht="15.75">
      <c r="A77" s="131" t="s">
        <v>520</v>
      </c>
      <c r="B77" s="126">
        <f aca="true" t="shared" si="29" ref="B77:V77">B48-B49</f>
        <v>0</v>
      </c>
      <c r="C77" s="126">
        <f t="shared" si="29"/>
        <v>0</v>
      </c>
      <c r="D77" s="126">
        <f t="shared" si="29"/>
        <v>0</v>
      </c>
      <c r="E77" s="126">
        <f t="shared" si="29"/>
        <v>0</v>
      </c>
      <c r="F77" s="126">
        <f t="shared" si="29"/>
        <v>0</v>
      </c>
      <c r="G77" s="126">
        <f t="shared" si="29"/>
        <v>0</v>
      </c>
      <c r="H77" s="126">
        <f t="shared" si="29"/>
        <v>0</v>
      </c>
      <c r="I77" s="126">
        <f t="shared" si="29"/>
        <v>0</v>
      </c>
      <c r="J77" s="126">
        <f t="shared" si="29"/>
        <v>0</v>
      </c>
      <c r="K77" s="126">
        <f t="shared" si="29"/>
        <v>0</v>
      </c>
      <c r="L77" s="126">
        <f t="shared" si="29"/>
        <v>0</v>
      </c>
      <c r="M77" s="126">
        <f t="shared" si="29"/>
        <v>0</v>
      </c>
      <c r="N77" s="126">
        <f t="shared" si="29"/>
        <v>0</v>
      </c>
      <c r="O77" s="126">
        <f t="shared" si="29"/>
        <v>0</v>
      </c>
      <c r="P77" s="126">
        <f t="shared" si="29"/>
        <v>0</v>
      </c>
      <c r="Q77" s="126">
        <f t="shared" si="29"/>
        <v>0</v>
      </c>
      <c r="R77" s="126">
        <f t="shared" si="29"/>
        <v>0</v>
      </c>
      <c r="S77" s="126">
        <f t="shared" si="29"/>
        <v>0</v>
      </c>
      <c r="T77" s="126">
        <f t="shared" si="29"/>
        <v>0</v>
      </c>
      <c r="U77" s="126">
        <f t="shared" si="29"/>
        <v>0</v>
      </c>
      <c r="V77" s="126">
        <f t="shared" si="29"/>
        <v>0</v>
      </c>
      <c r="W77" s="127"/>
      <c r="X77" s="127"/>
      <c r="Y77" s="127"/>
      <c r="Z77" s="127"/>
      <c r="AA77" s="127"/>
    </row>
    <row r="78" spans="1:27" ht="14.25">
      <c r="A78" s="132" t="s">
        <v>521</v>
      </c>
      <c r="B78" s="124">
        <f>SUM(B70:B77)</f>
        <v>-39860400</v>
      </c>
      <c r="C78" s="124">
        <f aca="true" t="shared" si="30" ref="C78:V78">SUM(C70:C77)</f>
        <v>23600</v>
      </c>
      <c r="D78" s="124">
        <f t="shared" si="30"/>
        <v>23600</v>
      </c>
      <c r="E78" s="124">
        <f t="shared" si="30"/>
        <v>23600</v>
      </c>
      <c r="F78" s="124">
        <f t="shared" si="30"/>
        <v>23600</v>
      </c>
      <c r="G78" s="124">
        <f t="shared" si="30"/>
        <v>23600</v>
      </c>
      <c r="H78" s="124">
        <f t="shared" si="30"/>
        <v>23600</v>
      </c>
      <c r="I78" s="124">
        <f t="shared" si="30"/>
        <v>23600</v>
      </c>
      <c r="J78" s="124">
        <f t="shared" si="30"/>
        <v>23600</v>
      </c>
      <c r="K78" s="124">
        <f t="shared" si="30"/>
        <v>23600</v>
      </c>
      <c r="L78" s="124">
        <f t="shared" si="30"/>
        <v>23600</v>
      </c>
      <c r="M78" s="124">
        <f t="shared" si="30"/>
        <v>23600</v>
      </c>
      <c r="N78" s="124">
        <f t="shared" si="30"/>
        <v>23600</v>
      </c>
      <c r="O78" s="124">
        <f t="shared" si="30"/>
        <v>23600</v>
      </c>
      <c r="P78" s="124">
        <f t="shared" si="30"/>
        <v>23600</v>
      </c>
      <c r="Q78" s="124">
        <f t="shared" si="30"/>
        <v>23600</v>
      </c>
      <c r="R78" s="124">
        <f t="shared" si="30"/>
        <v>23601.180000000633</v>
      </c>
      <c r="S78" s="124">
        <f t="shared" si="30"/>
        <v>23602.359999999404</v>
      </c>
      <c r="T78" s="124">
        <f t="shared" si="30"/>
        <v>23603.540000000037</v>
      </c>
      <c r="U78" s="124">
        <f t="shared" si="30"/>
        <v>23604.71999999974</v>
      </c>
      <c r="V78" s="124">
        <f t="shared" si="30"/>
        <v>23605.900000000373</v>
      </c>
      <c r="W78" s="125"/>
      <c r="X78" s="125"/>
      <c r="Y78" s="125"/>
      <c r="Z78" s="125"/>
      <c r="AA78" s="125"/>
    </row>
    <row r="79" spans="1:27" ht="14.25">
      <c r="A79" s="132" t="s">
        <v>86</v>
      </c>
      <c r="B79" s="124">
        <f>SUM($B$78:B78)</f>
        <v>-39860400</v>
      </c>
      <c r="C79" s="124">
        <f>SUM($B$78:C78)</f>
        <v>-39836800</v>
      </c>
      <c r="D79" s="124">
        <f>SUM($B$78:D78)</f>
        <v>-39813200</v>
      </c>
      <c r="E79" s="124">
        <f>SUM($B$78:E78)</f>
        <v>-39789600</v>
      </c>
      <c r="F79" s="124">
        <f>SUM($B$78:F78)</f>
        <v>-39766000</v>
      </c>
      <c r="G79" s="124">
        <f>SUM($B$78:G78)</f>
        <v>-39742400</v>
      </c>
      <c r="H79" s="124">
        <f>SUM($B$78:H78)</f>
        <v>-39718800</v>
      </c>
      <c r="I79" s="124">
        <f>SUM($B$78:I78)</f>
        <v>-39695200</v>
      </c>
      <c r="J79" s="124">
        <f>SUM($B$78:J78)</f>
        <v>-39671600</v>
      </c>
      <c r="K79" s="124">
        <f>SUM($B$78:K78)</f>
        <v>-39648000</v>
      </c>
      <c r="L79" s="124">
        <f>SUM($B$78:L78)</f>
        <v>-39624400</v>
      </c>
      <c r="M79" s="124">
        <f>SUM($B$78:M78)</f>
        <v>-39600800</v>
      </c>
      <c r="N79" s="124">
        <f>SUM($B$78:N78)</f>
        <v>-39577200</v>
      </c>
      <c r="O79" s="124">
        <f>SUM($B$78:O78)</f>
        <v>-39553600</v>
      </c>
      <c r="P79" s="124">
        <f>SUM($B$78:P78)</f>
        <v>-39530000</v>
      </c>
      <c r="Q79" s="124">
        <f>SUM($B$78:Q78)</f>
        <v>-39506400</v>
      </c>
      <c r="R79" s="124">
        <f>SUM($B$78:R78)</f>
        <v>-39482798.82</v>
      </c>
      <c r="S79" s="124">
        <f>SUM($B$78:S78)</f>
        <v>-39459196.46</v>
      </c>
      <c r="T79" s="124">
        <f>SUM($B$78:T78)</f>
        <v>-39435592.92</v>
      </c>
      <c r="U79" s="124">
        <f>SUM($B$78:U78)</f>
        <v>-39411988.2</v>
      </c>
      <c r="V79" s="124">
        <f>SUM($B$78:V78)</f>
        <v>-39388382.300000004</v>
      </c>
      <c r="W79" s="125"/>
      <c r="X79" s="125"/>
      <c r="Y79" s="125"/>
      <c r="Z79" s="125"/>
      <c r="AA79" s="125"/>
    </row>
    <row r="80" spans="1:27" ht="15.75">
      <c r="A80" s="131" t="s">
        <v>522</v>
      </c>
      <c r="B80" s="138">
        <f aca="true" t="shared" si="31" ref="B80:V80">1/POWER((1+$B$37),B68)</f>
        <v>1</v>
      </c>
      <c r="C80" s="138">
        <f t="shared" si="31"/>
        <v>0.9245003270420487</v>
      </c>
      <c r="D80" s="138">
        <f t="shared" si="31"/>
        <v>0.7901712196940587</v>
      </c>
      <c r="E80" s="138">
        <f t="shared" si="31"/>
        <v>0.6753600168325288</v>
      </c>
      <c r="F80" s="138">
        <f t="shared" si="31"/>
        <v>0.577230783617546</v>
      </c>
      <c r="G80" s="138">
        <f t="shared" si="31"/>
        <v>0.49335964411756067</v>
      </c>
      <c r="H80" s="138">
        <f t="shared" si="31"/>
        <v>0.42167490950218867</v>
      </c>
      <c r="I80" s="138">
        <f t="shared" si="31"/>
        <v>0.3604059055574262</v>
      </c>
      <c r="J80" s="138">
        <f t="shared" si="31"/>
        <v>0.30803923551916773</v>
      </c>
      <c r="K80" s="138">
        <f t="shared" si="31"/>
        <v>0.2632813978796306</v>
      </c>
      <c r="L80" s="138">
        <f t="shared" si="31"/>
        <v>0.22502683579455607</v>
      </c>
      <c r="M80" s="138">
        <f t="shared" si="31"/>
        <v>0.19233062888423597</v>
      </c>
      <c r="N80" s="138">
        <f t="shared" si="31"/>
        <v>0.16438515289250938</v>
      </c>
      <c r="O80" s="138">
        <f t="shared" si="31"/>
        <v>0.14050013067735845</v>
      </c>
      <c r="P80" s="138">
        <f t="shared" si="31"/>
        <v>0.12008558177552005</v>
      </c>
      <c r="Q80" s="138">
        <f t="shared" si="31"/>
        <v>0.10263724938078637</v>
      </c>
      <c r="R80" s="138">
        <f t="shared" si="31"/>
        <v>0.08772414476990288</v>
      </c>
      <c r="S80" s="138">
        <f t="shared" si="31"/>
        <v>0.07497790151273752</v>
      </c>
      <c r="T80" s="138">
        <f t="shared" si="31"/>
        <v>0.06408367650661326</v>
      </c>
      <c r="U80" s="138">
        <f t="shared" si="31"/>
        <v>0.05477237308257544</v>
      </c>
      <c r="V80" s="138">
        <f t="shared" si="31"/>
        <v>0.046813994087671305</v>
      </c>
      <c r="W80" s="139"/>
      <c r="X80" s="139"/>
      <c r="Y80" s="139"/>
      <c r="Z80" s="139"/>
      <c r="AA80" s="139"/>
    </row>
    <row r="81" spans="1:27" ht="14.25">
      <c r="A81" s="123" t="s">
        <v>87</v>
      </c>
      <c r="B81" s="124">
        <f>B78*B80</f>
        <v>-39860400</v>
      </c>
      <c r="C81" s="124">
        <f aca="true" t="shared" si="32" ref="C81:V81">C78*C80</f>
        <v>21818.20771819235</v>
      </c>
      <c r="D81" s="124">
        <f t="shared" si="32"/>
        <v>18648.040784779783</v>
      </c>
      <c r="E81" s="124">
        <f t="shared" si="32"/>
        <v>15938.49639724768</v>
      </c>
      <c r="F81" s="124">
        <f t="shared" si="32"/>
        <v>13622.646493374084</v>
      </c>
      <c r="G81" s="124">
        <f t="shared" si="32"/>
        <v>11643.287601174432</v>
      </c>
      <c r="H81" s="124">
        <f t="shared" si="32"/>
        <v>9951.527864251653</v>
      </c>
      <c r="I81" s="124">
        <f t="shared" si="32"/>
        <v>8505.579371155258</v>
      </c>
      <c r="J81" s="124">
        <f t="shared" si="32"/>
        <v>7269.725958252358</v>
      </c>
      <c r="K81" s="124">
        <f t="shared" si="32"/>
        <v>6213.440989959283</v>
      </c>
      <c r="L81" s="124">
        <f t="shared" si="32"/>
        <v>5310.633324751523</v>
      </c>
      <c r="M81" s="124">
        <f t="shared" si="32"/>
        <v>4539.002841667969</v>
      </c>
      <c r="N81" s="124">
        <f t="shared" si="32"/>
        <v>3879.4896082632213</v>
      </c>
      <c r="O81" s="124">
        <f t="shared" si="32"/>
        <v>3315.803083985659</v>
      </c>
      <c r="P81" s="124">
        <f t="shared" si="32"/>
        <v>2834.019729902273</v>
      </c>
      <c r="Q81" s="124">
        <f t="shared" si="32"/>
        <v>2422.2390853865586</v>
      </c>
      <c r="R81" s="124">
        <f t="shared" si="32"/>
        <v>2070.393331060592</v>
      </c>
      <c r="S81" s="124">
        <f t="shared" si="32"/>
        <v>1769.6554235481308</v>
      </c>
      <c r="T81" s="124">
        <f t="shared" si="32"/>
        <v>1512.6016217709087</v>
      </c>
      <c r="U81" s="124">
        <f t="shared" si="32"/>
        <v>1292.886530349716</v>
      </c>
      <c r="V81" s="124">
        <f t="shared" si="32"/>
        <v>1105.0864630341775</v>
      </c>
      <c r="W81" s="125"/>
      <c r="X81" s="125"/>
      <c r="Y81" s="125"/>
      <c r="Z81" s="125"/>
      <c r="AA81" s="125"/>
    </row>
    <row r="82" spans="1:27" ht="14.25">
      <c r="A82" s="123" t="s">
        <v>88</v>
      </c>
      <c r="B82" s="124">
        <f>SUM($B$81:B81)</f>
        <v>-39860400</v>
      </c>
      <c r="C82" s="124">
        <f>SUM($B$81:C81)</f>
        <v>-39838581.79228181</v>
      </c>
      <c r="D82" s="124">
        <f>SUM($B$81:D81)</f>
        <v>-39819933.75149703</v>
      </c>
      <c r="E82" s="124">
        <f>SUM($B$81:E81)</f>
        <v>-39803995.25509978</v>
      </c>
      <c r="F82" s="124">
        <f>SUM($B$81:F81)</f>
        <v>-39790372.608606406</v>
      </c>
      <c r="G82" s="124">
        <f>SUM($B$81:G81)</f>
        <v>-39778729.32100523</v>
      </c>
      <c r="H82" s="124">
        <f>SUM($B$81:H81)</f>
        <v>-39768777.79314098</v>
      </c>
      <c r="I82" s="124">
        <f>SUM($B$81:I81)</f>
        <v>-39760272.21376982</v>
      </c>
      <c r="J82" s="124">
        <f>SUM($B$81:J81)</f>
        <v>-39753002.48781157</v>
      </c>
      <c r="K82" s="124">
        <f>SUM($B$81:K81)</f>
        <v>-39746789.04682162</v>
      </c>
      <c r="L82" s="124">
        <f>SUM($B$81:L81)</f>
        <v>-39741478.41349687</v>
      </c>
      <c r="M82" s="124">
        <f>SUM($B$81:M81)</f>
        <v>-39736939.4106552</v>
      </c>
      <c r="N82" s="124">
        <f>SUM($B$81:N81)</f>
        <v>-39733059.921046935</v>
      </c>
      <c r="O82" s="124">
        <f>SUM($B$81:O81)</f>
        <v>-39729744.11796295</v>
      </c>
      <c r="P82" s="124">
        <f>SUM($B$81:P81)</f>
        <v>-39726910.098233044</v>
      </c>
      <c r="Q82" s="124">
        <f>SUM($B$81:Q81)</f>
        <v>-39724487.85914766</v>
      </c>
      <c r="R82" s="124">
        <f>SUM($B$81:R81)</f>
        <v>-39722417.4658166</v>
      </c>
      <c r="S82" s="124">
        <f>SUM($B$81:S81)</f>
        <v>-39720647.81039305</v>
      </c>
      <c r="T82" s="124">
        <f>SUM($B$81:T81)</f>
        <v>-39719135.20877128</v>
      </c>
      <c r="U82" s="124">
        <f>SUM($B$81:U81)</f>
        <v>-39717842.322240934</v>
      </c>
      <c r="V82" s="124">
        <f>SUM($B$81:V81)</f>
        <v>-39716737.2357779</v>
      </c>
      <c r="W82" s="140"/>
      <c r="X82" s="140"/>
      <c r="Y82" s="140"/>
      <c r="Z82" s="140"/>
      <c r="AA82" s="140"/>
    </row>
    <row r="83" spans="1:27" ht="14.25">
      <c r="A83" s="123" t="s">
        <v>89</v>
      </c>
      <c r="B83" s="141">
        <f>IF((ISERR(IRR($B$78:B78))),0,IF(IRR($B$78:B78)&lt;0,0,IRR($B$78:B78)))</f>
        <v>0</v>
      </c>
      <c r="C83" s="141">
        <f>IF((ISERR(IRR($B$78:C78))),0,IF(IRR($B$78:C78)&lt;0,0,IRR($B$78:C78)))</f>
        <v>0</v>
      </c>
      <c r="D83" s="141">
        <f>IF((ISERR(IRR($B$78:D78))),0,IF(IRR($B$78:D78)&lt;0,0,IRR($B$78:D78)))</f>
        <v>0</v>
      </c>
      <c r="E83" s="141">
        <f>IF((ISERR(IRR($B$78:E78))),0,IF(IRR($B$78:E78)&lt;0,0,IRR($B$78:E78)))</f>
        <v>0</v>
      </c>
      <c r="F83" s="141">
        <f>IF((ISERR(IRR($B$78:F78))),0,IF(IRR($B$78:F78)&lt;0,0,IRR($B$78:F78)))</f>
        <v>0</v>
      </c>
      <c r="G83" s="141">
        <f>IF((ISERR(IRR($B$78:G78))),0,IF(IRR($B$78:G78)&lt;0,0,IRR($B$78:G78)))</f>
        <v>0</v>
      </c>
      <c r="H83" s="141">
        <f>IF((ISERR(IRR($B$78:H78))),0,IF(IRR($B$78:H78)&lt;0,0,IRR($B$78:H78)))</f>
        <v>0</v>
      </c>
      <c r="I83" s="141">
        <f>IF((ISERR(IRR($B$78:I78))),0,IF(IRR($B$78:I78)&lt;0,0,IRR($B$78:I78)))</f>
        <v>0</v>
      </c>
      <c r="J83" s="141">
        <f>IF((ISERR(IRR($B$78:J78))),0,IF(IRR($B$78:J78)&lt;0,0,IRR($B$78:J78)))</f>
        <v>0</v>
      </c>
      <c r="K83" s="141">
        <f>IF((ISERR(IRR($B$78:K78))),0,IF(IRR($B$78:K78)&lt;0,0,IRR($B$78:K78)))</f>
        <v>0</v>
      </c>
      <c r="L83" s="141">
        <f>IF((ISERR(IRR($B$78:L78))),0,IF(IRR($B$78:L78)&lt;0,0,IRR($B$78:L78)))</f>
        <v>0</v>
      </c>
      <c r="M83" s="141">
        <f>IF((ISERR(IRR($B$78:M78))),0,IF(IRR($B$78:M78)&lt;0,0,IRR($B$78:M78)))</f>
        <v>0</v>
      </c>
      <c r="N83" s="141">
        <f>IF((ISERR(IRR($B$78:N78))),0,IF(IRR($B$78:N78)&lt;0,0,IRR($B$78:N78)))</f>
        <v>0</v>
      </c>
      <c r="O83" s="141">
        <f>IF((ISERR(IRR($B$78:O78))),0,IF(IRR($B$78:O78)&lt;0,0,IRR($B$78:O78)))</f>
        <v>0</v>
      </c>
      <c r="P83" s="141">
        <f>IF((ISERR(IRR($B$78:P78))),0,IF(IRR($B$78:P78)&lt;0,0,IRR($B$78:P78)))</f>
        <v>0</v>
      </c>
      <c r="Q83" s="141">
        <f>IF((ISERR(IRR($B$78:Q78))),0,IF(IRR($B$78:Q78)&lt;0,0,IRR($B$78:Q78)))</f>
        <v>0</v>
      </c>
      <c r="R83" s="141">
        <f>IF((ISERR(IRR($B$78:R78))),0,IF(IRR($B$78:R78)&lt;0,0,IRR($B$78:R78)))</f>
        <v>0</v>
      </c>
      <c r="S83" s="141">
        <f>IF((ISERR(IRR($B$78:S78))),0,IF(IRR($B$78:S78)&lt;0,0,IRR($B$78:S78)))</f>
        <v>0</v>
      </c>
      <c r="T83" s="141">
        <f>IF((ISERR(IRR($B$78:T78))),0,IF(IRR($B$78:T78)&lt;0,0,IRR($B$78:T78)))</f>
        <v>0</v>
      </c>
      <c r="U83" s="141">
        <f>IF((ISERR(IRR($B$78:U78))),0,IF(IRR($B$78:U78)&lt;0,0,IRR($B$78:U78)))</f>
        <v>0</v>
      </c>
      <c r="V83" s="141">
        <f>IF((ISERR(IRR($B$78:V78))),0,IF(IRR($B$78:V78)&lt;0,0,IRR($B$78:V78)))</f>
        <v>0</v>
      </c>
      <c r="W83" s="142"/>
      <c r="X83" s="142"/>
      <c r="Y83" s="142"/>
      <c r="Z83" s="142"/>
      <c r="AA83" s="142"/>
    </row>
    <row r="84" spans="1:27" ht="14.25">
      <c r="A84" s="123" t="s">
        <v>90</v>
      </c>
      <c r="B84" s="143">
        <f aca="true" t="shared" si="33" ref="B84:V84">IF(AND(B79&gt;0,A79&lt;0),(B69-(B79/(B79-A79))),0)</f>
        <v>0</v>
      </c>
      <c r="C84" s="143">
        <f t="shared" si="33"/>
        <v>0</v>
      </c>
      <c r="D84" s="143">
        <f t="shared" si="33"/>
        <v>0</v>
      </c>
      <c r="E84" s="143">
        <f t="shared" si="33"/>
        <v>0</v>
      </c>
      <c r="F84" s="143">
        <f t="shared" si="33"/>
        <v>0</v>
      </c>
      <c r="G84" s="143">
        <f t="shared" si="33"/>
        <v>0</v>
      </c>
      <c r="H84" s="143">
        <f t="shared" si="33"/>
        <v>0</v>
      </c>
      <c r="I84" s="143">
        <f t="shared" si="33"/>
        <v>0</v>
      </c>
      <c r="J84" s="143">
        <f t="shared" si="33"/>
        <v>0</v>
      </c>
      <c r="K84" s="143">
        <f t="shared" si="33"/>
        <v>0</v>
      </c>
      <c r="L84" s="143">
        <f t="shared" si="33"/>
        <v>0</v>
      </c>
      <c r="M84" s="143">
        <f t="shared" si="33"/>
        <v>0</v>
      </c>
      <c r="N84" s="143">
        <f t="shared" si="33"/>
        <v>0</v>
      </c>
      <c r="O84" s="143">
        <f t="shared" si="33"/>
        <v>0</v>
      </c>
      <c r="P84" s="143">
        <f t="shared" si="33"/>
        <v>0</v>
      </c>
      <c r="Q84" s="143">
        <f t="shared" si="33"/>
        <v>0</v>
      </c>
      <c r="R84" s="143">
        <f t="shared" si="33"/>
        <v>0</v>
      </c>
      <c r="S84" s="143">
        <f t="shared" si="33"/>
        <v>0</v>
      </c>
      <c r="T84" s="143">
        <f t="shared" si="33"/>
        <v>0</v>
      </c>
      <c r="U84" s="143">
        <f t="shared" si="33"/>
        <v>0</v>
      </c>
      <c r="V84" s="143">
        <f t="shared" si="33"/>
        <v>0</v>
      </c>
      <c r="W84" s="144"/>
      <c r="X84" s="144"/>
      <c r="Y84" s="144"/>
      <c r="Z84" s="144"/>
      <c r="AA84" s="144"/>
    </row>
    <row r="85" spans="1:27" ht="15" thickBot="1">
      <c r="A85" s="145" t="s">
        <v>91</v>
      </c>
      <c r="B85" s="146">
        <f aca="true" t="shared" si="34" ref="B85:V85">IF(AND(B82&gt;0,A82&lt;0),(B69-(B82/(B82-A82))),0)</f>
        <v>0</v>
      </c>
      <c r="C85" s="146">
        <f t="shared" si="34"/>
        <v>0</v>
      </c>
      <c r="D85" s="146">
        <f t="shared" si="34"/>
        <v>0</v>
      </c>
      <c r="E85" s="146">
        <f t="shared" si="34"/>
        <v>0</v>
      </c>
      <c r="F85" s="146">
        <f t="shared" si="34"/>
        <v>0</v>
      </c>
      <c r="G85" s="146">
        <f t="shared" si="34"/>
        <v>0</v>
      </c>
      <c r="H85" s="146">
        <f t="shared" si="34"/>
        <v>0</v>
      </c>
      <c r="I85" s="146">
        <f t="shared" si="34"/>
        <v>0</v>
      </c>
      <c r="J85" s="146">
        <f t="shared" si="34"/>
        <v>0</v>
      </c>
      <c r="K85" s="146">
        <f t="shared" si="34"/>
        <v>0</v>
      </c>
      <c r="L85" s="146">
        <f t="shared" si="34"/>
        <v>0</v>
      </c>
      <c r="M85" s="146">
        <f t="shared" si="34"/>
        <v>0</v>
      </c>
      <c r="N85" s="146">
        <f t="shared" si="34"/>
        <v>0</v>
      </c>
      <c r="O85" s="146">
        <f t="shared" si="34"/>
        <v>0</v>
      </c>
      <c r="P85" s="146">
        <f t="shared" si="34"/>
        <v>0</v>
      </c>
      <c r="Q85" s="146">
        <f t="shared" si="34"/>
        <v>0</v>
      </c>
      <c r="R85" s="146">
        <f t="shared" si="34"/>
        <v>0</v>
      </c>
      <c r="S85" s="146">
        <f t="shared" si="34"/>
        <v>0</v>
      </c>
      <c r="T85" s="146">
        <f t="shared" si="34"/>
        <v>0</v>
      </c>
      <c r="U85" s="146">
        <f t="shared" si="34"/>
        <v>0</v>
      </c>
      <c r="V85" s="146">
        <f t="shared" si="34"/>
        <v>0</v>
      </c>
      <c r="W85" s="144"/>
      <c r="X85" s="144"/>
      <c r="Y85" s="144"/>
      <c r="Z85" s="144"/>
      <c r="AA85" s="144"/>
    </row>
    <row r="86" spans="1:20" ht="15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spans="1:20" ht="15.75">
      <c r="A87" s="923"/>
      <c r="B87" s="923"/>
      <c r="C87" s="923"/>
      <c r="D87" s="923"/>
      <c r="E87" s="923"/>
      <c r="F87" s="923"/>
      <c r="G87" s="923"/>
      <c r="H87" s="923"/>
      <c r="I87" s="923"/>
      <c r="J87" s="923"/>
      <c r="K87" s="923"/>
      <c r="L87" s="923"/>
      <c r="M87" s="923"/>
      <c r="N87" s="923"/>
      <c r="O87" s="923"/>
      <c r="P87" s="923"/>
      <c r="Q87" s="923"/>
      <c r="R87" s="923"/>
      <c r="S87" s="923"/>
      <c r="T87" s="61"/>
    </row>
    <row r="88" spans="1:3" ht="15">
      <c r="A88" s="147"/>
      <c r="B88" s="148"/>
      <c r="C88" s="148"/>
    </row>
  </sheetData>
  <sheetProtection/>
  <mergeCells count="12">
    <mergeCell ref="T11:V11"/>
    <mergeCell ref="T12:V12"/>
    <mergeCell ref="T8:V8"/>
    <mergeCell ref="T9:V9"/>
    <mergeCell ref="T10:V10"/>
    <mergeCell ref="D23:E23"/>
    <mergeCell ref="D24:F24"/>
    <mergeCell ref="A87:S87"/>
    <mergeCell ref="A5:I5"/>
    <mergeCell ref="A7:I7"/>
    <mergeCell ref="D21:E21"/>
    <mergeCell ref="D22:F22"/>
  </mergeCells>
  <printOptions/>
  <pageMargins left="0.75" right="0.75" top="1" bottom="1" header="0.5" footer="0.5"/>
  <pageSetup horizontalDpi="600" verticalDpi="600" orientation="portrait" paperSize="8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8"/>
  <sheetViews>
    <sheetView view="pageBreakPreview" zoomScaleSheetLayoutView="100" zoomScalePageLayoutView="0" workbookViewId="0" topLeftCell="F7">
      <selection activeCell="B19" sqref="B19"/>
    </sheetView>
  </sheetViews>
  <sheetFormatPr defaultColWidth="10.25390625" defaultRowHeight="12.75"/>
  <cols>
    <col min="1" max="1" width="59.875" style="62" customWidth="1"/>
    <col min="2" max="2" width="16.125" style="62" customWidth="1"/>
    <col min="3" max="3" width="17.375" style="62" customWidth="1"/>
    <col min="4" max="4" width="15.75390625" style="62" customWidth="1"/>
    <col min="5" max="5" width="27.125" style="62" customWidth="1"/>
    <col min="6" max="6" width="14.625" style="62" customWidth="1"/>
    <col min="7" max="7" width="21.75390625" style="62" customWidth="1"/>
    <col min="8" max="8" width="15.875" style="62" hidden="1" customWidth="1"/>
    <col min="9" max="9" width="16.375" style="62" hidden="1" customWidth="1"/>
    <col min="10" max="10" width="14.875" style="62" hidden="1" customWidth="1"/>
    <col min="11" max="11" width="16.00390625" style="62" hidden="1" customWidth="1"/>
    <col min="12" max="12" width="17.875" style="62" hidden="1" customWidth="1"/>
    <col min="13" max="13" width="18.125" style="62" hidden="1" customWidth="1"/>
    <col min="14" max="14" width="17.625" style="62" hidden="1" customWidth="1"/>
    <col min="15" max="15" width="18.875" style="62" hidden="1" customWidth="1"/>
    <col min="16" max="16" width="16.125" style="62" hidden="1" customWidth="1"/>
    <col min="17" max="17" width="17.875" style="62" hidden="1" customWidth="1"/>
    <col min="18" max="18" width="16.375" style="62" hidden="1" customWidth="1"/>
    <col min="19" max="19" width="16.125" style="62" hidden="1" customWidth="1"/>
    <col min="20" max="20" width="16.875" style="62" hidden="1" customWidth="1"/>
    <col min="21" max="21" width="16.00390625" style="62" customWidth="1"/>
    <col min="22" max="22" width="17.875" style="62" customWidth="1"/>
    <col min="23" max="23" width="18.75390625" style="62" customWidth="1"/>
    <col min="24" max="24" width="17.875" style="62" customWidth="1"/>
    <col min="25" max="25" width="20.125" style="62" customWidth="1"/>
    <col min="26" max="26" width="18.875" style="62" customWidth="1"/>
    <col min="27" max="27" width="17.125" style="62" customWidth="1"/>
    <col min="28" max="28" width="12.875" style="62" bestFit="1" customWidth="1"/>
    <col min="29" max="16384" width="10.25390625" style="62" customWidth="1"/>
  </cols>
  <sheetData>
    <row r="1" spans="1:22" ht="15.75">
      <c r="A1" s="61"/>
      <c r="B1" s="61"/>
      <c r="C1" s="61"/>
      <c r="D1" s="61"/>
      <c r="E1" s="61"/>
      <c r="F1" s="61"/>
      <c r="G1" s="61"/>
      <c r="H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3" t="s">
        <v>71</v>
      </c>
    </row>
    <row r="2" spans="1:22" ht="15.75">
      <c r="A2" s="61"/>
      <c r="B2" s="61"/>
      <c r="C2" s="61"/>
      <c r="D2" s="61"/>
      <c r="E2" s="61"/>
      <c r="F2" s="61"/>
      <c r="G2" s="61"/>
      <c r="H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3" t="s">
        <v>474</v>
      </c>
    </row>
    <row r="3" spans="1:22" ht="15.75">
      <c r="A3" s="61"/>
      <c r="B3" s="61"/>
      <c r="C3" s="61"/>
      <c r="D3" s="61"/>
      <c r="E3" s="61"/>
      <c r="F3" s="61"/>
      <c r="G3" s="61"/>
      <c r="H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3" t="s">
        <v>72</v>
      </c>
    </row>
    <row r="4" spans="1:20" ht="15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5.75">
      <c r="A5" s="924" t="s">
        <v>476</v>
      </c>
      <c r="B5" s="924"/>
      <c r="C5" s="924"/>
      <c r="D5" s="924"/>
      <c r="E5" s="924"/>
      <c r="F5" s="924"/>
      <c r="G5" s="924"/>
      <c r="H5" s="924"/>
      <c r="I5" s="924"/>
      <c r="J5" s="65"/>
      <c r="K5" s="65"/>
      <c r="L5" s="65"/>
      <c r="M5" s="65"/>
      <c r="N5" s="65"/>
      <c r="O5" s="65"/>
      <c r="P5" s="65"/>
      <c r="Q5" s="65"/>
      <c r="R5" s="65"/>
      <c r="S5" s="65"/>
      <c r="T5" s="61"/>
    </row>
    <row r="6" spans="1:20" ht="15.75">
      <c r="A6" s="65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2" ht="15.75">
      <c r="A7" s="925" t="s">
        <v>223</v>
      </c>
      <c r="B7" s="925"/>
      <c r="C7" s="925"/>
      <c r="D7" s="925"/>
      <c r="E7" s="925"/>
      <c r="F7" s="925"/>
      <c r="G7" s="925"/>
      <c r="H7" s="925"/>
      <c r="I7" s="925"/>
      <c r="J7" s="61"/>
      <c r="L7" s="61"/>
      <c r="M7" s="61"/>
      <c r="N7" s="61"/>
      <c r="O7" s="61"/>
      <c r="P7" s="61"/>
      <c r="Q7" s="61"/>
      <c r="R7" s="61"/>
      <c r="S7" s="61"/>
      <c r="T7" s="61"/>
      <c r="V7" s="66" t="s">
        <v>362</v>
      </c>
    </row>
    <row r="8" spans="1:22" ht="15.75">
      <c r="A8" s="65"/>
      <c r="B8" s="61"/>
      <c r="C8" s="61"/>
      <c r="D8" s="61"/>
      <c r="E8" s="61"/>
      <c r="F8" s="61"/>
      <c r="G8" s="61"/>
      <c r="H8" s="61"/>
      <c r="L8" s="61"/>
      <c r="M8" s="61"/>
      <c r="N8" s="61"/>
      <c r="O8" s="61"/>
      <c r="P8" s="61"/>
      <c r="Q8" s="61"/>
      <c r="R8" s="61"/>
      <c r="S8" s="61"/>
      <c r="T8" s="918" t="s">
        <v>606</v>
      </c>
      <c r="U8" s="918"/>
      <c r="V8" s="918"/>
    </row>
    <row r="9" spans="1:22" ht="15.75">
      <c r="A9" s="65"/>
      <c r="B9" s="61"/>
      <c r="C9" s="61"/>
      <c r="D9" s="61"/>
      <c r="E9" s="61"/>
      <c r="F9" s="61"/>
      <c r="G9" s="61"/>
      <c r="H9" s="61"/>
      <c r="L9" s="61"/>
      <c r="M9" s="61"/>
      <c r="N9" s="61"/>
      <c r="O9" s="61"/>
      <c r="P9" s="61"/>
      <c r="Q9" s="61"/>
      <c r="R9" s="61"/>
      <c r="S9" s="61"/>
      <c r="T9" s="918" t="s">
        <v>212</v>
      </c>
      <c r="U9" s="918"/>
      <c r="V9" s="918"/>
    </row>
    <row r="10" spans="1:22" ht="15.75">
      <c r="A10" s="65"/>
      <c r="B10" s="61"/>
      <c r="C10" s="61"/>
      <c r="D10" s="61"/>
      <c r="E10" s="61"/>
      <c r="F10" s="61"/>
      <c r="G10" s="61"/>
      <c r="H10" s="61"/>
      <c r="L10" s="61"/>
      <c r="M10" s="61"/>
      <c r="N10" s="61"/>
      <c r="O10" s="61"/>
      <c r="P10" s="61"/>
      <c r="Q10" s="61"/>
      <c r="R10" s="61"/>
      <c r="S10" s="61"/>
      <c r="T10" s="918" t="s">
        <v>545</v>
      </c>
      <c r="U10" s="918"/>
      <c r="V10" s="918"/>
    </row>
    <row r="11" spans="1:22" ht="15.75">
      <c r="A11" s="65"/>
      <c r="B11" s="61"/>
      <c r="C11" s="61"/>
      <c r="D11" s="61"/>
      <c r="E11" s="61"/>
      <c r="F11" s="61"/>
      <c r="G11" s="61"/>
      <c r="H11" s="61"/>
      <c r="L11" s="61"/>
      <c r="M11" s="61"/>
      <c r="N11" s="61"/>
      <c r="O11" s="61"/>
      <c r="P11" s="61"/>
      <c r="Q11" s="61"/>
      <c r="R11" s="61"/>
      <c r="S11" s="61"/>
      <c r="T11" s="918"/>
      <c r="U11" s="918"/>
      <c r="V11" s="918"/>
    </row>
    <row r="12" spans="1:22" ht="15.75">
      <c r="A12" s="65"/>
      <c r="B12" s="61"/>
      <c r="C12" s="61"/>
      <c r="D12" s="61"/>
      <c r="E12" s="61"/>
      <c r="F12" s="61"/>
      <c r="G12" s="61"/>
      <c r="H12" s="61"/>
      <c r="L12" s="61"/>
      <c r="M12" s="61"/>
      <c r="N12" s="61"/>
      <c r="O12" s="61"/>
      <c r="P12" s="61"/>
      <c r="Q12" s="61"/>
      <c r="R12" s="61"/>
      <c r="S12" s="61"/>
      <c r="T12" s="918"/>
      <c r="U12" s="918"/>
      <c r="V12" s="918"/>
    </row>
    <row r="13" spans="1:22" ht="15.75">
      <c r="A13" s="65"/>
      <c r="B13" s="61"/>
      <c r="C13" s="61"/>
      <c r="D13" s="61"/>
      <c r="E13" s="61"/>
      <c r="F13" s="61"/>
      <c r="G13" s="61"/>
      <c r="H13" s="61"/>
      <c r="L13" s="61"/>
      <c r="M13" s="61"/>
      <c r="N13" s="61"/>
      <c r="O13" s="61"/>
      <c r="P13" s="61"/>
      <c r="Q13" s="61"/>
      <c r="R13" s="61"/>
      <c r="S13" s="61"/>
      <c r="T13" s="67"/>
      <c r="U13" s="67"/>
      <c r="V13" s="68"/>
    </row>
    <row r="14" spans="1:22" ht="15.75">
      <c r="A14" s="65"/>
      <c r="B14" s="61"/>
      <c r="C14" s="61"/>
      <c r="D14" s="61"/>
      <c r="E14" s="61"/>
      <c r="F14" s="61"/>
      <c r="G14" s="61"/>
      <c r="H14" s="61"/>
      <c r="L14" s="61"/>
      <c r="M14" s="61"/>
      <c r="N14" s="61"/>
      <c r="O14" s="61"/>
      <c r="P14" s="61"/>
      <c r="Q14" s="61"/>
      <c r="R14" s="61"/>
      <c r="S14" s="61"/>
      <c r="T14" s="67"/>
      <c r="U14" s="67"/>
      <c r="V14" s="69" t="s">
        <v>300</v>
      </c>
    </row>
    <row r="15" spans="1:22" ht="15.75">
      <c r="A15" s="65"/>
      <c r="B15" s="61"/>
      <c r="C15" s="61"/>
      <c r="D15" s="61"/>
      <c r="E15" s="61"/>
      <c r="F15" s="61"/>
      <c r="G15" s="61"/>
      <c r="H15" s="61"/>
      <c r="L15" s="61"/>
      <c r="M15" s="61"/>
      <c r="N15" s="61"/>
      <c r="O15" s="61"/>
      <c r="P15" s="61"/>
      <c r="Q15" s="61"/>
      <c r="R15" s="61"/>
      <c r="S15" s="61"/>
      <c r="T15" s="67"/>
      <c r="U15" s="67"/>
      <c r="V15" s="68" t="s">
        <v>74</v>
      </c>
    </row>
    <row r="16" spans="1:22" ht="15.75">
      <c r="A16" s="61"/>
      <c r="B16" s="61"/>
      <c r="C16" s="61"/>
      <c r="D16" s="65" t="s">
        <v>131</v>
      </c>
      <c r="E16" s="61"/>
      <c r="F16" s="61"/>
      <c r="G16" s="61"/>
      <c r="H16" s="61"/>
      <c r="L16" s="61"/>
      <c r="M16" s="61"/>
      <c r="N16" s="61"/>
      <c r="O16" s="61"/>
      <c r="P16" s="61"/>
      <c r="Q16" s="61"/>
      <c r="R16" s="61"/>
      <c r="S16" s="61"/>
      <c r="T16" s="67"/>
      <c r="U16" s="67"/>
      <c r="V16" s="68" t="s">
        <v>302</v>
      </c>
    </row>
    <row r="17" spans="1:20" ht="16.5" thickBot="1">
      <c r="A17" s="64" t="s">
        <v>477</v>
      </c>
      <c r="B17" s="64" t="s">
        <v>478</v>
      </c>
      <c r="C17" s="61"/>
      <c r="D17" s="70"/>
      <c r="E17" s="71"/>
      <c r="F17" s="71"/>
      <c r="G17" s="71"/>
      <c r="H17" s="7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72" t="s">
        <v>75</v>
      </c>
      <c r="B18" s="73">
        <v>35217000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5.75">
      <c r="A19" s="74" t="s">
        <v>480</v>
      </c>
      <c r="B19" s="75">
        <v>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5.75">
      <c r="A20" s="74" t="s">
        <v>482</v>
      </c>
      <c r="B20" s="76">
        <v>20</v>
      </c>
      <c r="C20" s="61"/>
      <c r="D20" s="65" t="s">
        <v>479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1:20" ht="16.5" thickBot="1">
      <c r="A21" s="77" t="s">
        <v>484</v>
      </c>
      <c r="B21" s="78">
        <v>1</v>
      </c>
      <c r="C21" s="61"/>
      <c r="D21" s="919" t="s">
        <v>481</v>
      </c>
      <c r="E21" s="919"/>
      <c r="F21" s="80"/>
      <c r="G21" s="81">
        <f>SUM(B84:V84)</f>
        <v>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0" ht="15.75">
      <c r="A22" s="72" t="s">
        <v>485</v>
      </c>
      <c r="B22" s="82">
        <v>0</v>
      </c>
      <c r="C22" s="61"/>
      <c r="D22" s="920" t="s">
        <v>483</v>
      </c>
      <c r="E22" s="921"/>
      <c r="F22" s="922"/>
      <c r="G22" s="81" t="str">
        <f>IF(SUM(B85:V85)=0,"не окупается",SUM(B85:S85))</f>
        <v>не окупается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5.75">
      <c r="A23" s="74" t="s">
        <v>76</v>
      </c>
      <c r="B23" s="83">
        <v>12</v>
      </c>
      <c r="C23" s="61"/>
      <c r="D23" s="919" t="s">
        <v>77</v>
      </c>
      <c r="E23" s="919"/>
      <c r="F23" s="80"/>
      <c r="G23" s="84">
        <f>V82</f>
        <v>-39010056.90258816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ht="15.75">
      <c r="A24" s="74" t="s">
        <v>487</v>
      </c>
      <c r="B24" s="83">
        <v>1</v>
      </c>
      <c r="C24" s="61"/>
      <c r="D24" s="920" t="s">
        <v>486</v>
      </c>
      <c r="E24" s="921"/>
      <c r="F24" s="922"/>
      <c r="G24" s="79" t="str">
        <f>IF(G23&gt;0,"да","социальная значимость")</f>
        <v>социальная значимость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0" ht="15.75">
      <c r="A25" s="74" t="s">
        <v>488</v>
      </c>
      <c r="B25" s="83">
        <v>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ht="15.75">
      <c r="A26" s="74" t="s">
        <v>489</v>
      </c>
      <c r="B26" s="83">
        <v>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0" ht="15.75">
      <c r="A27" s="74" t="s">
        <v>490</v>
      </c>
      <c r="B27" s="83">
        <v>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ht="15.75">
      <c r="A28" s="85" t="s">
        <v>131</v>
      </c>
      <c r="B28" s="86">
        <v>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ht="16.5" thickBot="1">
      <c r="A29" s="77" t="s">
        <v>491</v>
      </c>
      <c r="B29" s="87">
        <v>0.2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5.75">
      <c r="A30" s="72" t="s">
        <v>131</v>
      </c>
      <c r="B30" s="73">
        <v>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1:20" ht="15.75">
      <c r="A31" s="74" t="s">
        <v>78</v>
      </c>
      <c r="B31" s="75">
        <v>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ht="16.5" thickBot="1">
      <c r="A32" s="85" t="s">
        <v>492</v>
      </c>
      <c r="B32" s="88">
        <v>0.1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1:20" ht="15.75">
      <c r="A33" s="89" t="s">
        <v>79</v>
      </c>
      <c r="B33" s="90">
        <v>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ht="15.75">
      <c r="A34" s="91" t="s">
        <v>493</v>
      </c>
      <c r="B34" s="92">
        <v>0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.75">
      <c r="A35" s="91" t="s">
        <v>494</v>
      </c>
      <c r="B35" s="93">
        <v>0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.75">
      <c r="A36" s="91" t="s">
        <v>495</v>
      </c>
      <c r="B36" s="93">
        <v>0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.75">
      <c r="A37" s="91" t="s">
        <v>496</v>
      </c>
      <c r="B37" s="93">
        <v>0.17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>
      <c r="A38" s="91" t="s">
        <v>497</v>
      </c>
      <c r="B38" s="94">
        <f>1-B36</f>
        <v>1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.75">
      <c r="A39" s="95" t="s">
        <v>80</v>
      </c>
      <c r="B39" s="96">
        <f>B38*B37+B36*B35*(1-B29)</f>
        <v>0.17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7" ht="15.75">
      <c r="A40" s="97" t="s">
        <v>81</v>
      </c>
      <c r="B40" s="98">
        <v>2018</v>
      </c>
      <c r="C40" s="99">
        <v>2019</v>
      </c>
      <c r="D40" s="98">
        <v>2020</v>
      </c>
      <c r="E40" s="98">
        <v>2021</v>
      </c>
      <c r="F40" s="99">
        <v>2022</v>
      </c>
      <c r="G40" s="98">
        <v>2023</v>
      </c>
      <c r="H40" s="98">
        <v>2024</v>
      </c>
      <c r="I40" s="99">
        <v>2025</v>
      </c>
      <c r="J40" s="98">
        <v>2026</v>
      </c>
      <c r="K40" s="98">
        <v>2027</v>
      </c>
      <c r="L40" s="99">
        <v>2028</v>
      </c>
      <c r="M40" s="98">
        <v>2029</v>
      </c>
      <c r="N40" s="98">
        <v>2030</v>
      </c>
      <c r="O40" s="99">
        <v>2031</v>
      </c>
      <c r="P40" s="98">
        <v>2032</v>
      </c>
      <c r="Q40" s="98">
        <v>2033</v>
      </c>
      <c r="R40" s="99">
        <v>2034</v>
      </c>
      <c r="S40" s="98">
        <v>2035</v>
      </c>
      <c r="T40" s="98">
        <v>2036</v>
      </c>
      <c r="U40" s="99">
        <v>2037</v>
      </c>
      <c r="V40" s="98">
        <v>2038</v>
      </c>
      <c r="W40" s="100"/>
      <c r="X40" s="100"/>
      <c r="Y40" s="100"/>
      <c r="Z40" s="101"/>
      <c r="AA40" s="100"/>
    </row>
    <row r="41" spans="1:27" ht="15.75">
      <c r="A41" s="102" t="s">
        <v>500</v>
      </c>
      <c r="B41" s="103">
        <v>0</v>
      </c>
      <c r="C41" s="103">
        <v>1</v>
      </c>
      <c r="D41" s="103">
        <f aca="true" t="shared" si="0" ref="D41:V41">C41+1</f>
        <v>2</v>
      </c>
      <c r="E41" s="103">
        <f t="shared" si="0"/>
        <v>3</v>
      </c>
      <c r="F41" s="103">
        <f t="shared" si="0"/>
        <v>4</v>
      </c>
      <c r="G41" s="103">
        <f t="shared" si="0"/>
        <v>5</v>
      </c>
      <c r="H41" s="103">
        <f t="shared" si="0"/>
        <v>6</v>
      </c>
      <c r="I41" s="103">
        <f t="shared" si="0"/>
        <v>7</v>
      </c>
      <c r="J41" s="103">
        <f t="shared" si="0"/>
        <v>8</v>
      </c>
      <c r="K41" s="103">
        <f t="shared" si="0"/>
        <v>9</v>
      </c>
      <c r="L41" s="103">
        <f t="shared" si="0"/>
        <v>10</v>
      </c>
      <c r="M41" s="103">
        <f t="shared" si="0"/>
        <v>11</v>
      </c>
      <c r="N41" s="103">
        <f t="shared" si="0"/>
        <v>12</v>
      </c>
      <c r="O41" s="103">
        <f t="shared" si="0"/>
        <v>13</v>
      </c>
      <c r="P41" s="103">
        <f t="shared" si="0"/>
        <v>14</v>
      </c>
      <c r="Q41" s="103">
        <f t="shared" si="0"/>
        <v>15</v>
      </c>
      <c r="R41" s="103">
        <f t="shared" si="0"/>
        <v>16</v>
      </c>
      <c r="S41" s="103">
        <f t="shared" si="0"/>
        <v>17</v>
      </c>
      <c r="T41" s="103">
        <f t="shared" si="0"/>
        <v>18</v>
      </c>
      <c r="U41" s="103">
        <f t="shared" si="0"/>
        <v>19</v>
      </c>
      <c r="V41" s="103">
        <f t="shared" si="0"/>
        <v>20</v>
      </c>
      <c r="W41" s="104"/>
      <c r="X41" s="104"/>
      <c r="Y41" s="104"/>
      <c r="Z41" s="104"/>
      <c r="AA41" s="104"/>
    </row>
    <row r="42" spans="1:27" ht="15.75">
      <c r="A42" s="105" t="s">
        <v>501</v>
      </c>
      <c r="B42" s="106">
        <v>0.06</v>
      </c>
      <c r="C42" s="106">
        <v>0.06</v>
      </c>
      <c r="D42" s="106">
        <v>0.06</v>
      </c>
      <c r="E42" s="106">
        <v>0.06</v>
      </c>
      <c r="F42" s="106">
        <v>0.06</v>
      </c>
      <c r="G42" s="106">
        <v>0.06</v>
      </c>
      <c r="H42" s="106">
        <v>0.06</v>
      </c>
      <c r="I42" s="106">
        <v>0.06</v>
      </c>
      <c r="J42" s="106">
        <v>0.06</v>
      </c>
      <c r="K42" s="106">
        <v>0.06</v>
      </c>
      <c r="L42" s="106">
        <v>0.06</v>
      </c>
      <c r="M42" s="106">
        <v>0.06</v>
      </c>
      <c r="N42" s="106">
        <v>0.06</v>
      </c>
      <c r="O42" s="106">
        <v>0.06</v>
      </c>
      <c r="P42" s="106">
        <v>0.06</v>
      </c>
      <c r="Q42" s="106">
        <v>0.06</v>
      </c>
      <c r="R42" s="106">
        <v>0.06</v>
      </c>
      <c r="S42" s="106">
        <v>0.06</v>
      </c>
      <c r="T42" s="106">
        <v>0.06</v>
      </c>
      <c r="U42" s="106">
        <v>0.06</v>
      </c>
      <c r="V42" s="106">
        <v>0.06</v>
      </c>
      <c r="W42" s="107"/>
      <c r="X42" s="107"/>
      <c r="Y42" s="107"/>
      <c r="Z42" s="107"/>
      <c r="AA42" s="107"/>
    </row>
    <row r="43" spans="1:27" ht="15.75">
      <c r="A43" s="105" t="s">
        <v>502</v>
      </c>
      <c r="B43" s="106">
        <f>B42</f>
        <v>0.06</v>
      </c>
      <c r="C43" s="106">
        <f aca="true" t="shared" si="1" ref="C43:V43">(1+B43)*(1+C42)-1</f>
        <v>0.12360000000000015</v>
      </c>
      <c r="D43" s="106">
        <f t="shared" si="1"/>
        <v>0.1910160000000003</v>
      </c>
      <c r="E43" s="106">
        <f t="shared" si="1"/>
        <v>0.2624769600000003</v>
      </c>
      <c r="F43" s="106">
        <f t="shared" si="1"/>
        <v>0.3382255776000005</v>
      </c>
      <c r="G43" s="106">
        <f t="shared" si="1"/>
        <v>0.4185191122560006</v>
      </c>
      <c r="H43" s="106">
        <f t="shared" si="1"/>
        <v>0.5036302589913606</v>
      </c>
      <c r="I43" s="106">
        <f t="shared" si="1"/>
        <v>0.5938480745308423</v>
      </c>
      <c r="J43" s="106">
        <f t="shared" si="1"/>
        <v>0.6894789590026928</v>
      </c>
      <c r="K43" s="106">
        <f t="shared" si="1"/>
        <v>0.7908476965428546</v>
      </c>
      <c r="L43" s="106">
        <f t="shared" si="1"/>
        <v>0.8982985583354259</v>
      </c>
      <c r="M43" s="106">
        <f t="shared" si="1"/>
        <v>1.0121964718355514</v>
      </c>
      <c r="N43" s="106">
        <f t="shared" si="1"/>
        <v>1.1329282601456847</v>
      </c>
      <c r="O43" s="106">
        <f t="shared" si="1"/>
        <v>1.2609039557544257</v>
      </c>
      <c r="P43" s="106">
        <f t="shared" si="1"/>
        <v>1.3965581930996915</v>
      </c>
      <c r="Q43" s="106">
        <f t="shared" si="1"/>
        <v>1.5403516846856733</v>
      </c>
      <c r="R43" s="106">
        <f t="shared" si="1"/>
        <v>1.692772785766814</v>
      </c>
      <c r="S43" s="106">
        <f t="shared" si="1"/>
        <v>1.8543391529128228</v>
      </c>
      <c r="T43" s="106">
        <f t="shared" si="1"/>
        <v>2.0255995020875925</v>
      </c>
      <c r="U43" s="106">
        <f t="shared" si="1"/>
        <v>2.2071354722128484</v>
      </c>
      <c r="V43" s="106">
        <f t="shared" si="1"/>
        <v>2.3995636005456196</v>
      </c>
      <c r="W43" s="107"/>
      <c r="X43" s="107"/>
      <c r="Y43" s="107"/>
      <c r="Z43" s="107"/>
      <c r="AA43" s="107"/>
    </row>
    <row r="44" spans="1:27" ht="16.5" thickBot="1">
      <c r="A44" s="108" t="s">
        <v>82</v>
      </c>
      <c r="B44" s="109">
        <v>0</v>
      </c>
      <c r="C44" s="110">
        <f>50*2918.4*1.77</f>
        <v>258278.4</v>
      </c>
      <c r="D44" s="110">
        <f aca="true" t="shared" si="2" ref="D44:V44">C44*(1+D42)</f>
        <v>273775.104</v>
      </c>
      <c r="E44" s="110">
        <f t="shared" si="2"/>
        <v>290201.61024</v>
      </c>
      <c r="F44" s="110">
        <f t="shared" si="2"/>
        <v>307613.70685440005</v>
      </c>
      <c r="G44" s="110">
        <f t="shared" si="2"/>
        <v>326070.52926566405</v>
      </c>
      <c r="H44" s="110">
        <f t="shared" si="2"/>
        <v>345634.7610216039</v>
      </c>
      <c r="I44" s="110">
        <f t="shared" si="2"/>
        <v>366372.84668290016</v>
      </c>
      <c r="J44" s="110">
        <f t="shared" si="2"/>
        <v>388355.2174838742</v>
      </c>
      <c r="K44" s="110">
        <f t="shared" si="2"/>
        <v>411656.53053290665</v>
      </c>
      <c r="L44" s="110">
        <f t="shared" si="2"/>
        <v>436355.9223648811</v>
      </c>
      <c r="M44" s="110">
        <f t="shared" si="2"/>
        <v>462537.27770677395</v>
      </c>
      <c r="N44" s="110">
        <f t="shared" si="2"/>
        <v>490289.5143691804</v>
      </c>
      <c r="O44" s="110">
        <f t="shared" si="2"/>
        <v>519706.8852313313</v>
      </c>
      <c r="P44" s="110">
        <f t="shared" si="2"/>
        <v>550889.2983452112</v>
      </c>
      <c r="Q44" s="110">
        <f t="shared" si="2"/>
        <v>583942.656245924</v>
      </c>
      <c r="R44" s="110">
        <f t="shared" si="2"/>
        <v>618979.2156206794</v>
      </c>
      <c r="S44" s="110">
        <f t="shared" si="2"/>
        <v>656117.9685579202</v>
      </c>
      <c r="T44" s="110">
        <f t="shared" si="2"/>
        <v>695485.0466713954</v>
      </c>
      <c r="U44" s="110">
        <f t="shared" si="2"/>
        <v>737214.1494716792</v>
      </c>
      <c r="V44" s="110">
        <f t="shared" si="2"/>
        <v>781446.99843998</v>
      </c>
      <c r="W44" s="111"/>
      <c r="X44" s="111"/>
      <c r="Y44" s="111"/>
      <c r="Z44" s="111"/>
      <c r="AA44" s="111"/>
    </row>
    <row r="45" spans="1:27" ht="16.5" thickBo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3"/>
      <c r="R45" s="113"/>
      <c r="S45" s="113"/>
      <c r="T45" s="113"/>
      <c r="U45" s="113"/>
      <c r="V45" s="113"/>
      <c r="W45" s="114"/>
      <c r="X45" s="114"/>
      <c r="Y45" s="114"/>
      <c r="Z45" s="114"/>
      <c r="AA45" s="114"/>
    </row>
    <row r="46" spans="1:27" ht="15.75">
      <c r="A46" s="115" t="s">
        <v>503</v>
      </c>
      <c r="B46" s="116">
        <v>0</v>
      </c>
      <c r="C46" s="116">
        <f aca="true" t="shared" si="3" ref="C46:V46">B46+1</f>
        <v>1</v>
      </c>
      <c r="D46" s="116">
        <f t="shared" si="3"/>
        <v>2</v>
      </c>
      <c r="E46" s="116">
        <f t="shared" si="3"/>
        <v>3</v>
      </c>
      <c r="F46" s="116">
        <f t="shared" si="3"/>
        <v>4</v>
      </c>
      <c r="G46" s="116">
        <f t="shared" si="3"/>
        <v>5</v>
      </c>
      <c r="H46" s="116">
        <f t="shared" si="3"/>
        <v>6</v>
      </c>
      <c r="I46" s="116">
        <f t="shared" si="3"/>
        <v>7</v>
      </c>
      <c r="J46" s="116">
        <f t="shared" si="3"/>
        <v>8</v>
      </c>
      <c r="K46" s="116">
        <f t="shared" si="3"/>
        <v>9</v>
      </c>
      <c r="L46" s="116">
        <f t="shared" si="3"/>
        <v>10</v>
      </c>
      <c r="M46" s="116">
        <f t="shared" si="3"/>
        <v>11</v>
      </c>
      <c r="N46" s="116">
        <f t="shared" si="3"/>
        <v>12</v>
      </c>
      <c r="O46" s="116">
        <f t="shared" si="3"/>
        <v>13</v>
      </c>
      <c r="P46" s="116">
        <f t="shared" si="3"/>
        <v>14</v>
      </c>
      <c r="Q46" s="116">
        <f t="shared" si="3"/>
        <v>15</v>
      </c>
      <c r="R46" s="116">
        <f t="shared" si="3"/>
        <v>16</v>
      </c>
      <c r="S46" s="116">
        <f t="shared" si="3"/>
        <v>17</v>
      </c>
      <c r="T46" s="116">
        <f t="shared" si="3"/>
        <v>18</v>
      </c>
      <c r="U46" s="116">
        <f t="shared" si="3"/>
        <v>19</v>
      </c>
      <c r="V46" s="116">
        <f t="shared" si="3"/>
        <v>20</v>
      </c>
      <c r="W46" s="104"/>
      <c r="X46" s="104"/>
      <c r="Y46" s="104"/>
      <c r="Z46" s="104"/>
      <c r="AA46" s="104"/>
    </row>
    <row r="47" spans="1:27" ht="15.75">
      <c r="A47" s="105" t="s">
        <v>504</v>
      </c>
      <c r="B47" s="117">
        <v>0</v>
      </c>
      <c r="C47" s="117">
        <f aca="true" t="shared" si="4" ref="C47:J47">B47+B48-B49</f>
        <v>0</v>
      </c>
      <c r="D47" s="117">
        <f t="shared" si="4"/>
        <v>0</v>
      </c>
      <c r="E47" s="117">
        <f t="shared" si="4"/>
        <v>0</v>
      </c>
      <c r="F47" s="117">
        <f t="shared" si="4"/>
        <v>0</v>
      </c>
      <c r="G47" s="117">
        <f t="shared" si="4"/>
        <v>0</v>
      </c>
      <c r="H47" s="117">
        <f t="shared" si="4"/>
        <v>0</v>
      </c>
      <c r="I47" s="117">
        <f t="shared" si="4"/>
        <v>0</v>
      </c>
      <c r="J47" s="117">
        <f t="shared" si="4"/>
        <v>0</v>
      </c>
      <c r="K47" s="117">
        <v>0</v>
      </c>
      <c r="L47" s="117">
        <f aca="true" t="shared" si="5" ref="L47:V47">K47+K48-K49</f>
        <v>0</v>
      </c>
      <c r="M47" s="117">
        <f t="shared" si="5"/>
        <v>0</v>
      </c>
      <c r="N47" s="117">
        <f t="shared" si="5"/>
        <v>0</v>
      </c>
      <c r="O47" s="117">
        <f t="shared" si="5"/>
        <v>0</v>
      </c>
      <c r="P47" s="117">
        <f t="shared" si="5"/>
        <v>0</v>
      </c>
      <c r="Q47" s="117">
        <f t="shared" si="5"/>
        <v>0</v>
      </c>
      <c r="R47" s="117">
        <f t="shared" si="5"/>
        <v>0</v>
      </c>
      <c r="S47" s="117">
        <f t="shared" si="5"/>
        <v>0</v>
      </c>
      <c r="T47" s="117">
        <f t="shared" si="5"/>
        <v>0</v>
      </c>
      <c r="U47" s="117">
        <f t="shared" si="5"/>
        <v>0</v>
      </c>
      <c r="V47" s="117">
        <f t="shared" si="5"/>
        <v>0</v>
      </c>
      <c r="W47" s="118"/>
      <c r="X47" s="118"/>
      <c r="Y47" s="118"/>
      <c r="Z47" s="118"/>
      <c r="AA47" s="118"/>
    </row>
    <row r="48" spans="1:27" ht="15.75">
      <c r="A48" s="105" t="s">
        <v>505</v>
      </c>
      <c r="B48" s="117">
        <f>B18*B21*B36*1.18</f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f>K18*K21*K36*1.18</f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8"/>
      <c r="X48" s="118"/>
      <c r="Y48" s="118"/>
      <c r="Z48" s="118"/>
      <c r="AA48" s="118"/>
    </row>
    <row r="49" spans="1:27" ht="15.75">
      <c r="A49" s="105" t="s">
        <v>506</v>
      </c>
      <c r="B49" s="117">
        <v>0</v>
      </c>
      <c r="C49" s="117">
        <f aca="true" t="shared" si="6" ref="C49:J49">IF(ROUND(C47,1)=0,0,B49+C48/$B$33)</f>
        <v>0</v>
      </c>
      <c r="D49" s="117">
        <f t="shared" si="6"/>
        <v>0</v>
      </c>
      <c r="E49" s="117">
        <f t="shared" si="6"/>
        <v>0</v>
      </c>
      <c r="F49" s="117">
        <f t="shared" si="6"/>
        <v>0</v>
      </c>
      <c r="G49" s="117">
        <f t="shared" si="6"/>
        <v>0</v>
      </c>
      <c r="H49" s="117">
        <f t="shared" si="6"/>
        <v>0</v>
      </c>
      <c r="I49" s="117">
        <f t="shared" si="6"/>
        <v>0</v>
      </c>
      <c r="J49" s="117">
        <f t="shared" si="6"/>
        <v>0</v>
      </c>
      <c r="K49" s="117">
        <v>0</v>
      </c>
      <c r="L49" s="117">
        <f aca="true" t="shared" si="7" ref="L49:V49">IF(ROUND(L47,1)=0,0,K49+L48/$B$33)</f>
        <v>0</v>
      </c>
      <c r="M49" s="117">
        <f t="shared" si="7"/>
        <v>0</v>
      </c>
      <c r="N49" s="117">
        <f t="shared" si="7"/>
        <v>0</v>
      </c>
      <c r="O49" s="117">
        <f t="shared" si="7"/>
        <v>0</v>
      </c>
      <c r="P49" s="117">
        <f t="shared" si="7"/>
        <v>0</v>
      </c>
      <c r="Q49" s="117">
        <f t="shared" si="7"/>
        <v>0</v>
      </c>
      <c r="R49" s="117">
        <f t="shared" si="7"/>
        <v>0</v>
      </c>
      <c r="S49" s="117">
        <f t="shared" si="7"/>
        <v>0</v>
      </c>
      <c r="T49" s="117">
        <f t="shared" si="7"/>
        <v>0</v>
      </c>
      <c r="U49" s="117">
        <f t="shared" si="7"/>
        <v>0</v>
      </c>
      <c r="V49" s="117">
        <f t="shared" si="7"/>
        <v>0</v>
      </c>
      <c r="W49" s="118"/>
      <c r="X49" s="118"/>
      <c r="Y49" s="118"/>
      <c r="Z49" s="118"/>
      <c r="AA49" s="118"/>
    </row>
    <row r="50" spans="1:27" ht="16.5" thickBot="1">
      <c r="A50" s="108" t="s">
        <v>507</v>
      </c>
      <c r="B50" s="119">
        <f aca="true" t="shared" si="8" ref="B50:V50">AVERAGE(SUM(B47:B48),(SUM(B47:B48)-B49))*$B$35</f>
        <v>0</v>
      </c>
      <c r="C50" s="119">
        <f t="shared" si="8"/>
        <v>0</v>
      </c>
      <c r="D50" s="119">
        <f t="shared" si="8"/>
        <v>0</v>
      </c>
      <c r="E50" s="119">
        <f t="shared" si="8"/>
        <v>0</v>
      </c>
      <c r="F50" s="119">
        <f t="shared" si="8"/>
        <v>0</v>
      </c>
      <c r="G50" s="119">
        <f t="shared" si="8"/>
        <v>0</v>
      </c>
      <c r="H50" s="119">
        <f t="shared" si="8"/>
        <v>0</v>
      </c>
      <c r="I50" s="119">
        <f t="shared" si="8"/>
        <v>0</v>
      </c>
      <c r="J50" s="119">
        <f t="shared" si="8"/>
        <v>0</v>
      </c>
      <c r="K50" s="119">
        <f t="shared" si="8"/>
        <v>0</v>
      </c>
      <c r="L50" s="119">
        <f t="shared" si="8"/>
        <v>0</v>
      </c>
      <c r="M50" s="119">
        <f t="shared" si="8"/>
        <v>0</v>
      </c>
      <c r="N50" s="119">
        <f t="shared" si="8"/>
        <v>0</v>
      </c>
      <c r="O50" s="119">
        <f t="shared" si="8"/>
        <v>0</v>
      </c>
      <c r="P50" s="119">
        <f t="shared" si="8"/>
        <v>0</v>
      </c>
      <c r="Q50" s="119">
        <f t="shared" si="8"/>
        <v>0</v>
      </c>
      <c r="R50" s="119">
        <f t="shared" si="8"/>
        <v>0</v>
      </c>
      <c r="S50" s="119">
        <f t="shared" si="8"/>
        <v>0</v>
      </c>
      <c r="T50" s="119">
        <f t="shared" si="8"/>
        <v>0</v>
      </c>
      <c r="U50" s="119">
        <f t="shared" si="8"/>
        <v>0</v>
      </c>
      <c r="V50" s="119">
        <f t="shared" si="8"/>
        <v>0</v>
      </c>
      <c r="W50" s="118"/>
      <c r="X50" s="118"/>
      <c r="Y50" s="118"/>
      <c r="Z50" s="118"/>
      <c r="AA50" s="118"/>
    </row>
    <row r="51" spans="1:27" ht="16.5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2"/>
      <c r="R51" s="122"/>
      <c r="S51" s="122"/>
      <c r="T51" s="122"/>
      <c r="U51" s="122"/>
      <c r="V51" s="122"/>
      <c r="W51" s="114"/>
      <c r="X51" s="114"/>
      <c r="Y51" s="114"/>
      <c r="Z51" s="114"/>
      <c r="AA51" s="114"/>
    </row>
    <row r="52" spans="1:27" ht="15.75">
      <c r="A52" s="115" t="s">
        <v>83</v>
      </c>
      <c r="B52" s="116">
        <f aca="true" t="shared" si="9" ref="B52:V52">B41</f>
        <v>0</v>
      </c>
      <c r="C52" s="116">
        <f t="shared" si="9"/>
        <v>1</v>
      </c>
      <c r="D52" s="116">
        <f t="shared" si="9"/>
        <v>2</v>
      </c>
      <c r="E52" s="116">
        <f t="shared" si="9"/>
        <v>3</v>
      </c>
      <c r="F52" s="116">
        <f t="shared" si="9"/>
        <v>4</v>
      </c>
      <c r="G52" s="116">
        <f t="shared" si="9"/>
        <v>5</v>
      </c>
      <c r="H52" s="116">
        <f t="shared" si="9"/>
        <v>6</v>
      </c>
      <c r="I52" s="116">
        <f t="shared" si="9"/>
        <v>7</v>
      </c>
      <c r="J52" s="116">
        <f t="shared" si="9"/>
        <v>8</v>
      </c>
      <c r="K52" s="116">
        <f t="shared" si="9"/>
        <v>9</v>
      </c>
      <c r="L52" s="116">
        <f t="shared" si="9"/>
        <v>10</v>
      </c>
      <c r="M52" s="116">
        <f t="shared" si="9"/>
        <v>11</v>
      </c>
      <c r="N52" s="116">
        <f t="shared" si="9"/>
        <v>12</v>
      </c>
      <c r="O52" s="116">
        <f t="shared" si="9"/>
        <v>13</v>
      </c>
      <c r="P52" s="116">
        <f t="shared" si="9"/>
        <v>14</v>
      </c>
      <c r="Q52" s="116">
        <f t="shared" si="9"/>
        <v>15</v>
      </c>
      <c r="R52" s="116">
        <f t="shared" si="9"/>
        <v>16</v>
      </c>
      <c r="S52" s="116">
        <f t="shared" si="9"/>
        <v>17</v>
      </c>
      <c r="T52" s="116">
        <f t="shared" si="9"/>
        <v>18</v>
      </c>
      <c r="U52" s="116">
        <f t="shared" si="9"/>
        <v>19</v>
      </c>
      <c r="V52" s="116">
        <f t="shared" si="9"/>
        <v>20</v>
      </c>
      <c r="W52" s="104"/>
      <c r="X52" s="104"/>
      <c r="Y52" s="104"/>
      <c r="Z52" s="104"/>
      <c r="AA52" s="104"/>
    </row>
    <row r="53" spans="1:27" ht="14.25">
      <c r="A53" s="123" t="s">
        <v>508</v>
      </c>
      <c r="B53" s="124">
        <f aca="true" t="shared" si="10" ref="B53:V53">B44*$B$21</f>
        <v>0</v>
      </c>
      <c r="C53" s="124">
        <f t="shared" si="10"/>
        <v>258278.4</v>
      </c>
      <c r="D53" s="124">
        <f t="shared" si="10"/>
        <v>273775.104</v>
      </c>
      <c r="E53" s="124">
        <f t="shared" si="10"/>
        <v>290201.61024</v>
      </c>
      <c r="F53" s="124">
        <f t="shared" si="10"/>
        <v>307613.70685440005</v>
      </c>
      <c r="G53" s="124">
        <f t="shared" si="10"/>
        <v>326070.52926566405</v>
      </c>
      <c r="H53" s="124">
        <f t="shared" si="10"/>
        <v>345634.7610216039</v>
      </c>
      <c r="I53" s="124">
        <f t="shared" si="10"/>
        <v>366372.84668290016</v>
      </c>
      <c r="J53" s="124">
        <f t="shared" si="10"/>
        <v>388355.2174838742</v>
      </c>
      <c r="K53" s="124">
        <f t="shared" si="10"/>
        <v>411656.53053290665</v>
      </c>
      <c r="L53" s="124">
        <f t="shared" si="10"/>
        <v>436355.9223648811</v>
      </c>
      <c r="M53" s="124">
        <f t="shared" si="10"/>
        <v>462537.27770677395</v>
      </c>
      <c r="N53" s="124">
        <f t="shared" si="10"/>
        <v>490289.5143691804</v>
      </c>
      <c r="O53" s="124">
        <f t="shared" si="10"/>
        <v>519706.8852313313</v>
      </c>
      <c r="P53" s="124">
        <f t="shared" si="10"/>
        <v>550889.2983452112</v>
      </c>
      <c r="Q53" s="124">
        <f t="shared" si="10"/>
        <v>583942.656245924</v>
      </c>
      <c r="R53" s="124">
        <f t="shared" si="10"/>
        <v>618979.2156206794</v>
      </c>
      <c r="S53" s="124">
        <f t="shared" si="10"/>
        <v>656117.9685579202</v>
      </c>
      <c r="T53" s="124">
        <f t="shared" si="10"/>
        <v>695485.0466713954</v>
      </c>
      <c r="U53" s="124">
        <f t="shared" si="10"/>
        <v>737214.1494716792</v>
      </c>
      <c r="V53" s="124">
        <f t="shared" si="10"/>
        <v>781446.99843998</v>
      </c>
      <c r="W53" s="125"/>
      <c r="X53" s="125"/>
      <c r="Y53" s="125"/>
      <c r="Z53" s="125"/>
      <c r="AA53" s="125"/>
    </row>
    <row r="54" spans="1:27" ht="15.75">
      <c r="A54" s="105" t="s">
        <v>509</v>
      </c>
      <c r="B54" s="126">
        <f aca="true" t="shared" si="11" ref="B54:V54">SUM(B55:B60)</f>
        <v>0</v>
      </c>
      <c r="C54" s="126">
        <f t="shared" si="11"/>
        <v>0</v>
      </c>
      <c r="D54" s="126">
        <f t="shared" si="11"/>
        <v>0</v>
      </c>
      <c r="E54" s="126">
        <f t="shared" si="11"/>
        <v>0</v>
      </c>
      <c r="F54" s="126">
        <f t="shared" si="11"/>
        <v>0</v>
      </c>
      <c r="G54" s="126">
        <f t="shared" si="11"/>
        <v>0</v>
      </c>
      <c r="H54" s="126">
        <f t="shared" si="11"/>
        <v>0</v>
      </c>
      <c r="I54" s="126">
        <f t="shared" si="11"/>
        <v>0</v>
      </c>
      <c r="J54" s="126">
        <f t="shared" si="11"/>
        <v>0</v>
      </c>
      <c r="K54" s="126">
        <f t="shared" si="11"/>
        <v>0</v>
      </c>
      <c r="L54" s="126">
        <f t="shared" si="11"/>
        <v>0</v>
      </c>
      <c r="M54" s="126">
        <f t="shared" si="11"/>
        <v>0</v>
      </c>
      <c r="N54" s="126">
        <f t="shared" si="11"/>
        <v>0</v>
      </c>
      <c r="O54" s="126">
        <f t="shared" si="11"/>
        <v>0</v>
      </c>
      <c r="P54" s="126">
        <f t="shared" si="11"/>
        <v>0</v>
      </c>
      <c r="Q54" s="126">
        <f t="shared" si="11"/>
        <v>0</v>
      </c>
      <c r="R54" s="126">
        <f t="shared" si="11"/>
        <v>0</v>
      </c>
      <c r="S54" s="126">
        <f t="shared" si="11"/>
        <v>0</v>
      </c>
      <c r="T54" s="126">
        <f t="shared" si="11"/>
        <v>0</v>
      </c>
      <c r="U54" s="126">
        <f t="shared" si="11"/>
        <v>0</v>
      </c>
      <c r="V54" s="126">
        <f t="shared" si="11"/>
        <v>0</v>
      </c>
      <c r="W54" s="127"/>
      <c r="X54" s="127"/>
      <c r="Y54" s="127"/>
      <c r="Z54" s="127"/>
      <c r="AA54" s="127"/>
    </row>
    <row r="55" spans="1:27" ht="15.75">
      <c r="A55" s="128" t="s">
        <v>92</v>
      </c>
      <c r="B55" s="129">
        <v>0</v>
      </c>
      <c r="C55" s="129"/>
      <c r="D55" s="129"/>
      <c r="E55" s="129"/>
      <c r="F55" s="129"/>
      <c r="G55" s="129">
        <f aca="true" t="shared" si="12" ref="G55:V55">F55*1.06</f>
        <v>0</v>
      </c>
      <c r="H55" s="129">
        <f t="shared" si="12"/>
        <v>0</v>
      </c>
      <c r="I55" s="129">
        <f t="shared" si="12"/>
        <v>0</v>
      </c>
      <c r="J55" s="129">
        <f t="shared" si="12"/>
        <v>0</v>
      </c>
      <c r="K55" s="129">
        <f t="shared" si="12"/>
        <v>0</v>
      </c>
      <c r="L55" s="129">
        <f t="shared" si="12"/>
        <v>0</v>
      </c>
      <c r="M55" s="129">
        <f t="shared" si="12"/>
        <v>0</v>
      </c>
      <c r="N55" s="129">
        <f t="shared" si="12"/>
        <v>0</v>
      </c>
      <c r="O55" s="129">
        <f t="shared" si="12"/>
        <v>0</v>
      </c>
      <c r="P55" s="129">
        <f t="shared" si="12"/>
        <v>0</v>
      </c>
      <c r="Q55" s="129">
        <f t="shared" si="12"/>
        <v>0</v>
      </c>
      <c r="R55" s="129">
        <f t="shared" si="12"/>
        <v>0</v>
      </c>
      <c r="S55" s="129">
        <f t="shared" si="12"/>
        <v>0</v>
      </c>
      <c r="T55" s="129">
        <f t="shared" si="12"/>
        <v>0</v>
      </c>
      <c r="U55" s="129">
        <f t="shared" si="12"/>
        <v>0</v>
      </c>
      <c r="V55" s="129">
        <f t="shared" si="12"/>
        <v>0</v>
      </c>
      <c r="W55" s="130"/>
      <c r="X55" s="130"/>
      <c r="Y55" s="130"/>
      <c r="Z55" s="130"/>
      <c r="AA55" s="130"/>
    </row>
    <row r="56" spans="1:27" ht="15.75">
      <c r="A56" s="131" t="str">
        <f>A25</f>
        <v>Прочие расходы при эксплуатации объекта, руб. без НДС</v>
      </c>
      <c r="B56" s="126">
        <f aca="true" t="shared" si="13" ref="B56:V56">-IF(B$41&lt;=$B$26,0,$B$25*(1+B$43)*$B$21)</f>
        <v>0</v>
      </c>
      <c r="C56" s="126">
        <f t="shared" si="13"/>
        <v>0</v>
      </c>
      <c r="D56" s="126">
        <f t="shared" si="13"/>
        <v>0</v>
      </c>
      <c r="E56" s="126">
        <f t="shared" si="13"/>
        <v>0</v>
      </c>
      <c r="F56" s="126">
        <f t="shared" si="13"/>
        <v>0</v>
      </c>
      <c r="G56" s="126">
        <f t="shared" si="13"/>
        <v>0</v>
      </c>
      <c r="H56" s="126">
        <f t="shared" si="13"/>
        <v>0</v>
      </c>
      <c r="I56" s="126">
        <f t="shared" si="13"/>
        <v>0</v>
      </c>
      <c r="J56" s="126">
        <f t="shared" si="13"/>
        <v>0</v>
      </c>
      <c r="K56" s="126">
        <f t="shared" si="13"/>
        <v>0</v>
      </c>
      <c r="L56" s="126">
        <f t="shared" si="13"/>
        <v>0</v>
      </c>
      <c r="M56" s="126">
        <f t="shared" si="13"/>
        <v>0</v>
      </c>
      <c r="N56" s="126">
        <f t="shared" si="13"/>
        <v>0</v>
      </c>
      <c r="O56" s="126">
        <f t="shared" si="13"/>
        <v>0</v>
      </c>
      <c r="P56" s="126">
        <f t="shared" si="13"/>
        <v>0</v>
      </c>
      <c r="Q56" s="126">
        <f t="shared" si="13"/>
        <v>0</v>
      </c>
      <c r="R56" s="126">
        <f t="shared" si="13"/>
        <v>0</v>
      </c>
      <c r="S56" s="126">
        <f t="shared" si="13"/>
        <v>0</v>
      </c>
      <c r="T56" s="126">
        <f t="shared" si="13"/>
        <v>0</v>
      </c>
      <c r="U56" s="126">
        <f t="shared" si="13"/>
        <v>0</v>
      </c>
      <c r="V56" s="126">
        <f t="shared" si="13"/>
        <v>0</v>
      </c>
      <c r="W56" s="127"/>
      <c r="X56" s="127"/>
      <c r="Y56" s="127"/>
      <c r="Z56" s="127"/>
      <c r="AA56" s="127"/>
    </row>
    <row r="57" spans="1:27" ht="15.75">
      <c r="A57" s="131" t="s">
        <v>131</v>
      </c>
      <c r="B57" s="126">
        <f aca="true" t="shared" si="14" ref="B57:V57">-IF(B$41&lt;=$B$23,0,$B$28*(1+B$43)*$B$21)</f>
        <v>0</v>
      </c>
      <c r="C57" s="126">
        <f t="shared" si="14"/>
        <v>0</v>
      </c>
      <c r="D57" s="126">
        <f t="shared" si="14"/>
        <v>0</v>
      </c>
      <c r="E57" s="126">
        <f t="shared" si="14"/>
        <v>0</v>
      </c>
      <c r="F57" s="126">
        <f t="shared" si="14"/>
        <v>0</v>
      </c>
      <c r="G57" s="126">
        <f t="shared" si="14"/>
        <v>0</v>
      </c>
      <c r="H57" s="126">
        <f t="shared" si="14"/>
        <v>0</v>
      </c>
      <c r="I57" s="126">
        <f t="shared" si="14"/>
        <v>0</v>
      </c>
      <c r="J57" s="126">
        <f t="shared" si="14"/>
        <v>0</v>
      </c>
      <c r="K57" s="126">
        <f t="shared" si="14"/>
        <v>0</v>
      </c>
      <c r="L57" s="126">
        <f t="shared" si="14"/>
        <v>0</v>
      </c>
      <c r="M57" s="126">
        <f t="shared" si="14"/>
        <v>0</v>
      </c>
      <c r="N57" s="126">
        <f t="shared" si="14"/>
        <v>0</v>
      </c>
      <c r="O57" s="126">
        <f t="shared" si="14"/>
        <v>0</v>
      </c>
      <c r="P57" s="126">
        <f t="shared" si="14"/>
        <v>0</v>
      </c>
      <c r="Q57" s="126">
        <f t="shared" si="14"/>
        <v>0</v>
      </c>
      <c r="R57" s="126">
        <f t="shared" si="14"/>
        <v>0</v>
      </c>
      <c r="S57" s="126">
        <f t="shared" si="14"/>
        <v>0</v>
      </c>
      <c r="T57" s="126">
        <f t="shared" si="14"/>
        <v>0</v>
      </c>
      <c r="U57" s="126">
        <f t="shared" si="14"/>
        <v>0</v>
      </c>
      <c r="V57" s="126">
        <f t="shared" si="14"/>
        <v>0</v>
      </c>
      <c r="W57" s="127"/>
      <c r="X57" s="127"/>
      <c r="Y57" s="127"/>
      <c r="Z57" s="127"/>
      <c r="AA57" s="127"/>
    </row>
    <row r="58" spans="1:27" ht="15.75">
      <c r="A58" s="131"/>
      <c r="B58" s="126">
        <f aca="true" t="shared" si="15" ref="B58:V58">-$B$30*(1+B$43)*$B$21*365</f>
        <v>0</v>
      </c>
      <c r="C58" s="126">
        <f t="shared" si="15"/>
        <v>0</v>
      </c>
      <c r="D58" s="126">
        <f t="shared" si="15"/>
        <v>0</v>
      </c>
      <c r="E58" s="126">
        <f t="shared" si="15"/>
        <v>0</v>
      </c>
      <c r="F58" s="126">
        <f t="shared" si="15"/>
        <v>0</v>
      </c>
      <c r="G58" s="126">
        <f t="shared" si="15"/>
        <v>0</v>
      </c>
      <c r="H58" s="126">
        <f t="shared" si="15"/>
        <v>0</v>
      </c>
      <c r="I58" s="126">
        <f t="shared" si="15"/>
        <v>0</v>
      </c>
      <c r="J58" s="126">
        <f t="shared" si="15"/>
        <v>0</v>
      </c>
      <c r="K58" s="126">
        <f t="shared" si="15"/>
        <v>0</v>
      </c>
      <c r="L58" s="126">
        <f t="shared" si="15"/>
        <v>0</v>
      </c>
      <c r="M58" s="126">
        <f t="shared" si="15"/>
        <v>0</v>
      </c>
      <c r="N58" s="126">
        <f t="shared" si="15"/>
        <v>0</v>
      </c>
      <c r="O58" s="126">
        <f t="shared" si="15"/>
        <v>0</v>
      </c>
      <c r="P58" s="126">
        <f t="shared" si="15"/>
        <v>0</v>
      </c>
      <c r="Q58" s="126">
        <f t="shared" si="15"/>
        <v>0</v>
      </c>
      <c r="R58" s="126">
        <f t="shared" si="15"/>
        <v>0</v>
      </c>
      <c r="S58" s="126">
        <f t="shared" si="15"/>
        <v>0</v>
      </c>
      <c r="T58" s="126">
        <f t="shared" si="15"/>
        <v>0</v>
      </c>
      <c r="U58" s="126">
        <f t="shared" si="15"/>
        <v>0</v>
      </c>
      <c r="V58" s="126">
        <f t="shared" si="15"/>
        <v>0</v>
      </c>
      <c r="W58" s="127"/>
      <c r="X58" s="127"/>
      <c r="Y58" s="127"/>
      <c r="Z58" s="127"/>
      <c r="AA58" s="127"/>
    </row>
    <row r="59" spans="1:27" ht="15.75">
      <c r="A59" s="131" t="s">
        <v>84</v>
      </c>
      <c r="B59" s="126">
        <f>-$B$31*(1+B$43)*12</f>
        <v>0</v>
      </c>
      <c r="C59" s="126">
        <v>0</v>
      </c>
      <c r="D59" s="126">
        <f aca="true" t="shared" si="16" ref="D59:V59">C59*(1+D42)</f>
        <v>0</v>
      </c>
      <c r="E59" s="126">
        <f t="shared" si="16"/>
        <v>0</v>
      </c>
      <c r="F59" s="126">
        <f t="shared" si="16"/>
        <v>0</v>
      </c>
      <c r="G59" s="126">
        <f t="shared" si="16"/>
        <v>0</v>
      </c>
      <c r="H59" s="126">
        <f t="shared" si="16"/>
        <v>0</v>
      </c>
      <c r="I59" s="126">
        <f t="shared" si="16"/>
        <v>0</v>
      </c>
      <c r="J59" s="126">
        <f t="shared" si="16"/>
        <v>0</v>
      </c>
      <c r="K59" s="126">
        <f t="shared" si="16"/>
        <v>0</v>
      </c>
      <c r="L59" s="126">
        <f t="shared" si="16"/>
        <v>0</v>
      </c>
      <c r="M59" s="126">
        <f t="shared" si="16"/>
        <v>0</v>
      </c>
      <c r="N59" s="126">
        <f t="shared" si="16"/>
        <v>0</v>
      </c>
      <c r="O59" s="126">
        <f t="shared" si="16"/>
        <v>0</v>
      </c>
      <c r="P59" s="126">
        <f t="shared" si="16"/>
        <v>0</v>
      </c>
      <c r="Q59" s="126">
        <f t="shared" si="16"/>
        <v>0</v>
      </c>
      <c r="R59" s="126">
        <f t="shared" si="16"/>
        <v>0</v>
      </c>
      <c r="S59" s="126">
        <f t="shared" si="16"/>
        <v>0</v>
      </c>
      <c r="T59" s="126">
        <f t="shared" si="16"/>
        <v>0</v>
      </c>
      <c r="U59" s="126">
        <f t="shared" si="16"/>
        <v>0</v>
      </c>
      <c r="V59" s="126">
        <f t="shared" si="16"/>
        <v>0</v>
      </c>
      <c r="W59" s="127"/>
      <c r="X59" s="127"/>
      <c r="Y59" s="127"/>
      <c r="Z59" s="127"/>
      <c r="AA59" s="127"/>
    </row>
    <row r="60" spans="1:27" ht="15.75">
      <c r="A60" s="131" t="s">
        <v>511</v>
      </c>
      <c r="B60" s="126">
        <f>-(($B$18+$B$19)*$B$21+($B$18+$B$19)*$B$21+SUM($B$62:B62))/2*0%</f>
        <v>0</v>
      </c>
      <c r="C60" s="126">
        <f>-(($B$18+$B$19)*$B$21+($B$18+$B$19)*$B$21+SUM($B$62:C62))/2*0%</f>
        <v>0</v>
      </c>
      <c r="D60" s="126">
        <f>-(($B$18+$B$19)*$B$21+($B$18+$B$19)*$B$21+SUM($B$62:D62))/2*0%</f>
        <v>0</v>
      </c>
      <c r="E60" s="126">
        <f>-(($B$18+$B$19)*$B$21+($B$18+$B$19)*$B$21+SUM($B$62:E62))/2*0%</f>
        <v>0</v>
      </c>
      <c r="F60" s="126">
        <f>-(($B$18+$B$19)*$B$21+($B$18+$B$19)*$B$21+SUM($B$62:F62))/2*0%</f>
        <v>0</v>
      </c>
      <c r="G60" s="126">
        <f>-(($B$18+$B$19)*$B$21+($B$18+$B$19)*$B$21+SUM($B$62:G62))/2*0%</f>
        <v>0</v>
      </c>
      <c r="H60" s="126">
        <f>-(($B$18+$B$19)*$B$21+($B$18+$B$19)*$B$21+SUM($B$62:H62))/2*0%</f>
        <v>0</v>
      </c>
      <c r="I60" s="126">
        <f>-(($B$18+$B$19)*$B$21+($B$18+$B$19)*$B$21+SUM($B$62:I62))/2*0%</f>
        <v>0</v>
      </c>
      <c r="J60" s="126">
        <f>-(($B$18+$B$19)*$B$21+($B$18+$B$19)*$B$21+SUM($B$62:J62))/2*0%</f>
        <v>0</v>
      </c>
      <c r="K60" s="126">
        <f>-(($B$18+$B$19)*$B$21+($B$18+$B$19)*$B$21+SUM($B$62:K62))/2*0%</f>
        <v>0</v>
      </c>
      <c r="L60" s="126">
        <f>-(($B$18+$B$19)*$B$21+($B$18+$B$19)*$B$21+SUM($B$62:L62))/2*0%</f>
        <v>0</v>
      </c>
      <c r="M60" s="126">
        <f>-(($B$18+$B$19)*$B$21+($B$18+$B$19)*$B$21+SUM($B$62:M62))/2*0%</f>
        <v>0</v>
      </c>
      <c r="N60" s="126">
        <f>-(($B$18+$B$19)*$B$21+($B$18+$B$19)*$B$21+SUM($B$62:N62))/2*0%</f>
        <v>0</v>
      </c>
      <c r="O60" s="126">
        <f>-(($B$18+$B$19)*$B$21+($B$18+$B$19)*$B$21+SUM($B$62:O62))/2*0%</f>
        <v>0</v>
      </c>
      <c r="P60" s="126">
        <f>-(($B$18+$B$19)*$B$21+($B$18+$B$19)*$B$21+SUM($B$62:P62))/2*0%</f>
        <v>0</v>
      </c>
      <c r="Q60" s="126">
        <f>-(($B$18+$B$19)*$B$21+($B$18+$B$19)*$B$21+SUM($B$62:Q62))/2*0%</f>
        <v>0</v>
      </c>
      <c r="R60" s="126">
        <f>-(($B$18+$B$19)*$B$21+($B$18+$B$19)*$B$21+SUM($B$62:R62))/2*0%</f>
        <v>0</v>
      </c>
      <c r="S60" s="126">
        <f>-(($B$18+$B$19)*$B$21+($B$18+$B$19)*$B$21+SUM($B$62:S62))/2*0%</f>
        <v>0</v>
      </c>
      <c r="T60" s="126">
        <f>-(($B$18+$B$19)*$B$21+($B$18+$B$19)*$B$21+SUM($B$62:T62))/2*0%</f>
        <v>0</v>
      </c>
      <c r="U60" s="126">
        <f>-(($B$18+$B$19)*$B$21+($B$18+$B$19)*$B$21+SUM($B$62:U62))/2*0%</f>
        <v>0</v>
      </c>
      <c r="V60" s="126">
        <f>-(($B$18+$B$19)*$B$21+($B$18+$B$19)*$B$21+SUM($B$62:V62))/2*0%</f>
        <v>0</v>
      </c>
      <c r="W60" s="127"/>
      <c r="X60" s="127"/>
      <c r="Y60" s="127"/>
      <c r="Z60" s="127"/>
      <c r="AA60" s="127"/>
    </row>
    <row r="61" spans="1:27" ht="14.25">
      <c r="A61" s="132" t="s">
        <v>600</v>
      </c>
      <c r="B61" s="124">
        <f aca="true" t="shared" si="17" ref="B61:V61">B53+B54</f>
        <v>0</v>
      </c>
      <c r="C61" s="124">
        <f t="shared" si="17"/>
        <v>258278.4</v>
      </c>
      <c r="D61" s="124">
        <f t="shared" si="17"/>
        <v>273775.104</v>
      </c>
      <c r="E61" s="124">
        <f t="shared" si="17"/>
        <v>290201.61024</v>
      </c>
      <c r="F61" s="124">
        <f t="shared" si="17"/>
        <v>307613.70685440005</v>
      </c>
      <c r="G61" s="124">
        <f t="shared" si="17"/>
        <v>326070.52926566405</v>
      </c>
      <c r="H61" s="124">
        <f t="shared" si="17"/>
        <v>345634.7610216039</v>
      </c>
      <c r="I61" s="124">
        <f t="shared" si="17"/>
        <v>366372.84668290016</v>
      </c>
      <c r="J61" s="124">
        <f t="shared" si="17"/>
        <v>388355.2174838742</v>
      </c>
      <c r="K61" s="124">
        <f t="shared" si="17"/>
        <v>411656.53053290665</v>
      </c>
      <c r="L61" s="124">
        <f t="shared" si="17"/>
        <v>436355.9223648811</v>
      </c>
      <c r="M61" s="124">
        <f t="shared" si="17"/>
        <v>462537.27770677395</v>
      </c>
      <c r="N61" s="124">
        <f t="shared" si="17"/>
        <v>490289.5143691804</v>
      </c>
      <c r="O61" s="124">
        <f t="shared" si="17"/>
        <v>519706.8852313313</v>
      </c>
      <c r="P61" s="124">
        <f t="shared" si="17"/>
        <v>550889.2983452112</v>
      </c>
      <c r="Q61" s="124">
        <f t="shared" si="17"/>
        <v>583942.656245924</v>
      </c>
      <c r="R61" s="124">
        <f t="shared" si="17"/>
        <v>618979.2156206794</v>
      </c>
      <c r="S61" s="124">
        <f t="shared" si="17"/>
        <v>656117.9685579202</v>
      </c>
      <c r="T61" s="124">
        <f t="shared" si="17"/>
        <v>695485.0466713954</v>
      </c>
      <c r="U61" s="124">
        <f t="shared" si="17"/>
        <v>737214.1494716792</v>
      </c>
      <c r="V61" s="124">
        <f t="shared" si="17"/>
        <v>781446.99843998</v>
      </c>
      <c r="W61" s="125"/>
      <c r="X61" s="125"/>
      <c r="Y61" s="125"/>
      <c r="Z61" s="125"/>
      <c r="AA61" s="125"/>
    </row>
    <row r="62" spans="1:28" ht="15.75">
      <c r="A62" s="131" t="s">
        <v>512</v>
      </c>
      <c r="B62" s="126"/>
      <c r="C62" s="126">
        <f>-(B18+B19)*1.18*B21/B20</f>
        <v>-2077803</v>
      </c>
      <c r="D62" s="126">
        <f aca="true" t="shared" si="18" ref="D62:V62">C62</f>
        <v>-2077803</v>
      </c>
      <c r="E62" s="126">
        <f t="shared" si="18"/>
        <v>-2077803</v>
      </c>
      <c r="F62" s="126">
        <f t="shared" si="18"/>
        <v>-2077803</v>
      </c>
      <c r="G62" s="126">
        <f t="shared" si="18"/>
        <v>-2077803</v>
      </c>
      <c r="H62" s="126">
        <f t="shared" si="18"/>
        <v>-2077803</v>
      </c>
      <c r="I62" s="126">
        <f t="shared" si="18"/>
        <v>-2077803</v>
      </c>
      <c r="J62" s="126">
        <f t="shared" si="18"/>
        <v>-2077803</v>
      </c>
      <c r="K62" s="126">
        <f t="shared" si="18"/>
        <v>-2077803</v>
      </c>
      <c r="L62" s="126">
        <f t="shared" si="18"/>
        <v>-2077803</v>
      </c>
      <c r="M62" s="126">
        <f t="shared" si="18"/>
        <v>-2077803</v>
      </c>
      <c r="N62" s="126">
        <f t="shared" si="18"/>
        <v>-2077803</v>
      </c>
      <c r="O62" s="126">
        <f t="shared" si="18"/>
        <v>-2077803</v>
      </c>
      <c r="P62" s="126">
        <f t="shared" si="18"/>
        <v>-2077803</v>
      </c>
      <c r="Q62" s="126">
        <f t="shared" si="18"/>
        <v>-2077803</v>
      </c>
      <c r="R62" s="126">
        <f t="shared" si="18"/>
        <v>-2077803</v>
      </c>
      <c r="S62" s="126">
        <f t="shared" si="18"/>
        <v>-2077803</v>
      </c>
      <c r="T62" s="126">
        <f t="shared" si="18"/>
        <v>-2077803</v>
      </c>
      <c r="U62" s="126">
        <f t="shared" si="18"/>
        <v>-2077803</v>
      </c>
      <c r="V62" s="126">
        <f t="shared" si="18"/>
        <v>-2077803</v>
      </c>
      <c r="W62" s="127"/>
      <c r="X62" s="127"/>
      <c r="Y62" s="127"/>
      <c r="Z62" s="127"/>
      <c r="AA62" s="127"/>
      <c r="AB62" s="133"/>
    </row>
    <row r="63" spans="1:27" ht="14.25">
      <c r="A63" s="132" t="s">
        <v>85</v>
      </c>
      <c r="B63" s="124"/>
      <c r="C63" s="124">
        <f aca="true" t="shared" si="19" ref="C63:V63">C61+C62</f>
        <v>-1819524.6</v>
      </c>
      <c r="D63" s="124">
        <f t="shared" si="19"/>
        <v>-1804027.896</v>
      </c>
      <c r="E63" s="124">
        <f t="shared" si="19"/>
        <v>-1787601.38976</v>
      </c>
      <c r="F63" s="124">
        <f t="shared" si="19"/>
        <v>-1770189.2931456</v>
      </c>
      <c r="G63" s="124">
        <f t="shared" si="19"/>
        <v>-1751732.470734336</v>
      </c>
      <c r="H63" s="124">
        <f t="shared" si="19"/>
        <v>-1732168.2389783962</v>
      </c>
      <c r="I63" s="124">
        <f t="shared" si="19"/>
        <v>-1711430.1533171</v>
      </c>
      <c r="J63" s="124">
        <f t="shared" si="19"/>
        <v>-1689447.7825161258</v>
      </c>
      <c r="K63" s="124">
        <f t="shared" si="19"/>
        <v>-1666146.4694670932</v>
      </c>
      <c r="L63" s="124">
        <f t="shared" si="19"/>
        <v>-1641447.077635119</v>
      </c>
      <c r="M63" s="124">
        <f t="shared" si="19"/>
        <v>-1615265.722293226</v>
      </c>
      <c r="N63" s="124">
        <f t="shared" si="19"/>
        <v>-1587513.4856308196</v>
      </c>
      <c r="O63" s="124">
        <f t="shared" si="19"/>
        <v>-1558096.1147686688</v>
      </c>
      <c r="P63" s="124">
        <f t="shared" si="19"/>
        <v>-1526913.7016547888</v>
      </c>
      <c r="Q63" s="124">
        <f t="shared" si="19"/>
        <v>-1493860.343754076</v>
      </c>
      <c r="R63" s="124">
        <f t="shared" si="19"/>
        <v>-1458823.7843793207</v>
      </c>
      <c r="S63" s="124">
        <f t="shared" si="19"/>
        <v>-1421685.0314420797</v>
      </c>
      <c r="T63" s="124">
        <f t="shared" si="19"/>
        <v>-1382317.9533286046</v>
      </c>
      <c r="U63" s="124">
        <f t="shared" si="19"/>
        <v>-1340588.8505283208</v>
      </c>
      <c r="V63" s="124">
        <f t="shared" si="19"/>
        <v>-1296356.00156002</v>
      </c>
      <c r="W63" s="125"/>
      <c r="X63" s="125"/>
      <c r="Y63" s="125"/>
      <c r="Z63" s="125"/>
      <c r="AA63" s="125"/>
    </row>
    <row r="64" spans="1:27" ht="15.75">
      <c r="A64" s="131" t="s">
        <v>513</v>
      </c>
      <c r="B64" s="126"/>
      <c r="C64" s="126">
        <f aca="true" t="shared" si="20" ref="C64:V64">-C50</f>
        <v>0</v>
      </c>
      <c r="D64" s="126">
        <f t="shared" si="20"/>
        <v>0</v>
      </c>
      <c r="E64" s="126">
        <f t="shared" si="20"/>
        <v>0</v>
      </c>
      <c r="F64" s="126">
        <f t="shared" si="20"/>
        <v>0</v>
      </c>
      <c r="G64" s="126">
        <f t="shared" si="20"/>
        <v>0</v>
      </c>
      <c r="H64" s="126">
        <f t="shared" si="20"/>
        <v>0</v>
      </c>
      <c r="I64" s="126">
        <f t="shared" si="20"/>
        <v>0</v>
      </c>
      <c r="J64" s="126">
        <f t="shared" si="20"/>
        <v>0</v>
      </c>
      <c r="K64" s="126">
        <f t="shared" si="20"/>
        <v>0</v>
      </c>
      <c r="L64" s="126">
        <f t="shared" si="20"/>
        <v>0</v>
      </c>
      <c r="M64" s="126">
        <f t="shared" si="20"/>
        <v>0</v>
      </c>
      <c r="N64" s="126">
        <f t="shared" si="20"/>
        <v>0</v>
      </c>
      <c r="O64" s="126">
        <f t="shared" si="20"/>
        <v>0</v>
      </c>
      <c r="P64" s="126">
        <f t="shared" si="20"/>
        <v>0</v>
      </c>
      <c r="Q64" s="126">
        <f t="shared" si="20"/>
        <v>0</v>
      </c>
      <c r="R64" s="126">
        <f t="shared" si="20"/>
        <v>0</v>
      </c>
      <c r="S64" s="126">
        <f t="shared" si="20"/>
        <v>0</v>
      </c>
      <c r="T64" s="126">
        <f t="shared" si="20"/>
        <v>0</v>
      </c>
      <c r="U64" s="126">
        <f t="shared" si="20"/>
        <v>0</v>
      </c>
      <c r="V64" s="126">
        <f t="shared" si="20"/>
        <v>0</v>
      </c>
      <c r="W64" s="127"/>
      <c r="X64" s="127"/>
      <c r="Y64" s="127"/>
      <c r="Z64" s="127"/>
      <c r="AA64" s="127"/>
    </row>
    <row r="65" spans="1:27" ht="14.25">
      <c r="A65" s="132" t="s">
        <v>514</v>
      </c>
      <c r="B65" s="124"/>
      <c r="C65" s="124">
        <f aca="true" t="shared" si="21" ref="C65:V65">C63+C64</f>
        <v>-1819524.6</v>
      </c>
      <c r="D65" s="124">
        <f t="shared" si="21"/>
        <v>-1804027.896</v>
      </c>
      <c r="E65" s="124">
        <f t="shared" si="21"/>
        <v>-1787601.38976</v>
      </c>
      <c r="F65" s="124">
        <f t="shared" si="21"/>
        <v>-1770189.2931456</v>
      </c>
      <c r="G65" s="124">
        <f t="shared" si="21"/>
        <v>-1751732.470734336</v>
      </c>
      <c r="H65" s="124">
        <f t="shared" si="21"/>
        <v>-1732168.2389783962</v>
      </c>
      <c r="I65" s="124">
        <f t="shared" si="21"/>
        <v>-1711430.1533171</v>
      </c>
      <c r="J65" s="124">
        <f t="shared" si="21"/>
        <v>-1689447.7825161258</v>
      </c>
      <c r="K65" s="124">
        <f t="shared" si="21"/>
        <v>-1666146.4694670932</v>
      </c>
      <c r="L65" s="124">
        <f t="shared" si="21"/>
        <v>-1641447.077635119</v>
      </c>
      <c r="M65" s="124">
        <f t="shared" si="21"/>
        <v>-1615265.722293226</v>
      </c>
      <c r="N65" s="124">
        <f t="shared" si="21"/>
        <v>-1587513.4856308196</v>
      </c>
      <c r="O65" s="124">
        <f t="shared" si="21"/>
        <v>-1558096.1147686688</v>
      </c>
      <c r="P65" s="124">
        <f t="shared" si="21"/>
        <v>-1526913.7016547888</v>
      </c>
      <c r="Q65" s="124">
        <f t="shared" si="21"/>
        <v>-1493860.343754076</v>
      </c>
      <c r="R65" s="124">
        <f t="shared" si="21"/>
        <v>-1458823.7843793207</v>
      </c>
      <c r="S65" s="124">
        <f t="shared" si="21"/>
        <v>-1421685.0314420797</v>
      </c>
      <c r="T65" s="124">
        <f t="shared" si="21"/>
        <v>-1382317.9533286046</v>
      </c>
      <c r="U65" s="124">
        <f t="shared" si="21"/>
        <v>-1340588.8505283208</v>
      </c>
      <c r="V65" s="124">
        <f t="shared" si="21"/>
        <v>-1296356.00156002</v>
      </c>
      <c r="W65" s="125"/>
      <c r="X65" s="125"/>
      <c r="Y65" s="125"/>
      <c r="Z65" s="125"/>
      <c r="AA65" s="125"/>
    </row>
    <row r="66" spans="1:27" ht="15.75">
      <c r="A66" s="131" t="s">
        <v>491</v>
      </c>
      <c r="B66" s="126"/>
      <c r="C66" s="126">
        <f aca="true" t="shared" si="22" ref="C66:V66">-C65*$B$29</f>
        <v>363904.92000000004</v>
      </c>
      <c r="D66" s="126">
        <f t="shared" si="22"/>
        <v>360805.57920000004</v>
      </c>
      <c r="E66" s="126">
        <f t="shared" si="22"/>
        <v>357520.27795200003</v>
      </c>
      <c r="F66" s="126">
        <f t="shared" si="22"/>
        <v>354037.85862912005</v>
      </c>
      <c r="G66" s="126">
        <f t="shared" si="22"/>
        <v>350346.4941468672</v>
      </c>
      <c r="H66" s="126">
        <f t="shared" si="22"/>
        <v>346433.6477956793</v>
      </c>
      <c r="I66" s="126">
        <f t="shared" si="22"/>
        <v>342286.03066342</v>
      </c>
      <c r="J66" s="126">
        <f t="shared" si="22"/>
        <v>337889.5565032252</v>
      </c>
      <c r="K66" s="126">
        <f t="shared" si="22"/>
        <v>333229.2938934187</v>
      </c>
      <c r="L66" s="126">
        <f t="shared" si="22"/>
        <v>328289.41552702384</v>
      </c>
      <c r="M66" s="126">
        <f t="shared" si="22"/>
        <v>323053.14445864526</v>
      </c>
      <c r="N66" s="126">
        <f t="shared" si="22"/>
        <v>317502.6971261639</v>
      </c>
      <c r="O66" s="126">
        <f t="shared" si="22"/>
        <v>311619.22295373376</v>
      </c>
      <c r="P66" s="126">
        <f t="shared" si="22"/>
        <v>305382.74033095775</v>
      </c>
      <c r="Q66" s="126">
        <f t="shared" si="22"/>
        <v>298772.0687508152</v>
      </c>
      <c r="R66" s="126">
        <f t="shared" si="22"/>
        <v>291764.7568758642</v>
      </c>
      <c r="S66" s="126">
        <f t="shared" si="22"/>
        <v>284337.0062884159</v>
      </c>
      <c r="T66" s="126">
        <f t="shared" si="22"/>
        <v>276463.5906657209</v>
      </c>
      <c r="U66" s="126">
        <f t="shared" si="22"/>
        <v>268117.77010566415</v>
      </c>
      <c r="V66" s="126">
        <f t="shared" si="22"/>
        <v>259271.20031200402</v>
      </c>
      <c r="W66" s="127"/>
      <c r="X66" s="127"/>
      <c r="Y66" s="127"/>
      <c r="Z66" s="127"/>
      <c r="AA66" s="127"/>
    </row>
    <row r="67" spans="1:27" ht="15" thickBot="1">
      <c r="A67" s="134" t="s">
        <v>515</v>
      </c>
      <c r="B67" s="135"/>
      <c r="C67" s="135">
        <f aca="true" t="shared" si="23" ref="C67:V67">C65+C66</f>
        <v>-1455619.6800000002</v>
      </c>
      <c r="D67" s="135">
        <f t="shared" si="23"/>
        <v>-1443222.3168</v>
      </c>
      <c r="E67" s="135">
        <f t="shared" si="23"/>
        <v>-1430081.111808</v>
      </c>
      <c r="F67" s="135">
        <f t="shared" si="23"/>
        <v>-1416151.43451648</v>
      </c>
      <c r="G67" s="135">
        <f t="shared" si="23"/>
        <v>-1401385.9765874688</v>
      </c>
      <c r="H67" s="135">
        <f t="shared" si="23"/>
        <v>-1385734.591182717</v>
      </c>
      <c r="I67" s="135">
        <f t="shared" si="23"/>
        <v>-1369144.12265368</v>
      </c>
      <c r="J67" s="135">
        <f t="shared" si="23"/>
        <v>-1351558.2260129007</v>
      </c>
      <c r="K67" s="135">
        <f t="shared" si="23"/>
        <v>-1332917.1755736745</v>
      </c>
      <c r="L67" s="135">
        <f t="shared" si="23"/>
        <v>-1313157.6621080951</v>
      </c>
      <c r="M67" s="135">
        <f t="shared" si="23"/>
        <v>-1292212.5778345808</v>
      </c>
      <c r="N67" s="135">
        <f t="shared" si="23"/>
        <v>-1270010.7885046557</v>
      </c>
      <c r="O67" s="135">
        <f t="shared" si="23"/>
        <v>-1246476.891814935</v>
      </c>
      <c r="P67" s="135">
        <f t="shared" si="23"/>
        <v>-1221530.961323831</v>
      </c>
      <c r="Q67" s="135">
        <f t="shared" si="23"/>
        <v>-1195088.2750032607</v>
      </c>
      <c r="R67" s="135">
        <f t="shared" si="23"/>
        <v>-1167059.0275034565</v>
      </c>
      <c r="S67" s="135">
        <f t="shared" si="23"/>
        <v>-1137348.0251536637</v>
      </c>
      <c r="T67" s="135">
        <f t="shared" si="23"/>
        <v>-1105854.3626628837</v>
      </c>
      <c r="U67" s="135">
        <f t="shared" si="23"/>
        <v>-1072471.0804226566</v>
      </c>
      <c r="V67" s="135">
        <f t="shared" si="23"/>
        <v>-1037084.8012480161</v>
      </c>
      <c r="W67" s="125"/>
      <c r="X67" s="125"/>
      <c r="Y67" s="125"/>
      <c r="Z67" s="125"/>
      <c r="AA67" s="125"/>
    </row>
    <row r="68" spans="1:27" ht="16.5" thickBot="1">
      <c r="A68" s="120"/>
      <c r="B68" s="136">
        <f>B52-$B$52</f>
        <v>0</v>
      </c>
      <c r="C68" s="136">
        <f aca="true" t="shared" si="24" ref="C68:V68">AVERAGE(B52:C52)</f>
        <v>0.5</v>
      </c>
      <c r="D68" s="136">
        <f t="shared" si="24"/>
        <v>1.5</v>
      </c>
      <c r="E68" s="136">
        <f t="shared" si="24"/>
        <v>2.5</v>
      </c>
      <c r="F68" s="136">
        <f t="shared" si="24"/>
        <v>3.5</v>
      </c>
      <c r="G68" s="136">
        <f t="shared" si="24"/>
        <v>4.5</v>
      </c>
      <c r="H68" s="136">
        <f t="shared" si="24"/>
        <v>5.5</v>
      </c>
      <c r="I68" s="136">
        <f t="shared" si="24"/>
        <v>6.5</v>
      </c>
      <c r="J68" s="136">
        <f t="shared" si="24"/>
        <v>7.5</v>
      </c>
      <c r="K68" s="136">
        <f t="shared" si="24"/>
        <v>8.5</v>
      </c>
      <c r="L68" s="136">
        <f t="shared" si="24"/>
        <v>9.5</v>
      </c>
      <c r="M68" s="136">
        <f t="shared" si="24"/>
        <v>10.5</v>
      </c>
      <c r="N68" s="136">
        <f t="shared" si="24"/>
        <v>11.5</v>
      </c>
      <c r="O68" s="136">
        <f t="shared" si="24"/>
        <v>12.5</v>
      </c>
      <c r="P68" s="136">
        <f t="shared" si="24"/>
        <v>13.5</v>
      </c>
      <c r="Q68" s="137">
        <f t="shared" si="24"/>
        <v>14.5</v>
      </c>
      <c r="R68" s="137">
        <f t="shared" si="24"/>
        <v>15.5</v>
      </c>
      <c r="S68" s="137">
        <f t="shared" si="24"/>
        <v>16.5</v>
      </c>
      <c r="T68" s="137">
        <f t="shared" si="24"/>
        <v>17.5</v>
      </c>
      <c r="U68" s="137">
        <f t="shared" si="24"/>
        <v>18.5</v>
      </c>
      <c r="V68" s="137">
        <f t="shared" si="24"/>
        <v>19.5</v>
      </c>
      <c r="W68" s="136"/>
      <c r="X68" s="136"/>
      <c r="Y68" s="136"/>
      <c r="Z68" s="136"/>
      <c r="AA68" s="136"/>
    </row>
    <row r="69" spans="1:27" ht="15.75">
      <c r="A69" s="115" t="s">
        <v>516</v>
      </c>
      <c r="B69" s="116">
        <f aca="true" t="shared" si="25" ref="B69:V69">B52</f>
        <v>0</v>
      </c>
      <c r="C69" s="116">
        <f t="shared" si="25"/>
        <v>1</v>
      </c>
      <c r="D69" s="116">
        <f t="shared" si="25"/>
        <v>2</v>
      </c>
      <c r="E69" s="116">
        <f t="shared" si="25"/>
        <v>3</v>
      </c>
      <c r="F69" s="116">
        <f t="shared" si="25"/>
        <v>4</v>
      </c>
      <c r="G69" s="116">
        <f t="shared" si="25"/>
        <v>5</v>
      </c>
      <c r="H69" s="116">
        <f t="shared" si="25"/>
        <v>6</v>
      </c>
      <c r="I69" s="116">
        <f t="shared" si="25"/>
        <v>7</v>
      </c>
      <c r="J69" s="116">
        <f t="shared" si="25"/>
        <v>8</v>
      </c>
      <c r="K69" s="116">
        <f t="shared" si="25"/>
        <v>9</v>
      </c>
      <c r="L69" s="116">
        <f t="shared" si="25"/>
        <v>10</v>
      </c>
      <c r="M69" s="116">
        <f t="shared" si="25"/>
        <v>11</v>
      </c>
      <c r="N69" s="116">
        <f t="shared" si="25"/>
        <v>12</v>
      </c>
      <c r="O69" s="116">
        <f t="shared" si="25"/>
        <v>13</v>
      </c>
      <c r="P69" s="116">
        <f t="shared" si="25"/>
        <v>14</v>
      </c>
      <c r="Q69" s="116">
        <f t="shared" si="25"/>
        <v>15</v>
      </c>
      <c r="R69" s="116">
        <f t="shared" si="25"/>
        <v>16</v>
      </c>
      <c r="S69" s="116">
        <f t="shared" si="25"/>
        <v>17</v>
      </c>
      <c r="T69" s="116">
        <f t="shared" si="25"/>
        <v>18</v>
      </c>
      <c r="U69" s="116">
        <f t="shared" si="25"/>
        <v>19</v>
      </c>
      <c r="V69" s="116">
        <f t="shared" si="25"/>
        <v>20</v>
      </c>
      <c r="W69" s="104"/>
      <c r="X69" s="104"/>
      <c r="Y69" s="104"/>
      <c r="Z69" s="104"/>
      <c r="AA69" s="104"/>
    </row>
    <row r="70" spans="1:27" ht="14.25">
      <c r="A70" s="123" t="s">
        <v>85</v>
      </c>
      <c r="B70" s="124">
        <f aca="true" t="shared" si="26" ref="B70:V70">B63</f>
        <v>0</v>
      </c>
      <c r="C70" s="124">
        <f t="shared" si="26"/>
        <v>-1819524.6</v>
      </c>
      <c r="D70" s="124">
        <f t="shared" si="26"/>
        <v>-1804027.896</v>
      </c>
      <c r="E70" s="124">
        <f t="shared" si="26"/>
        <v>-1787601.38976</v>
      </c>
      <c r="F70" s="124">
        <f t="shared" si="26"/>
        <v>-1770189.2931456</v>
      </c>
      <c r="G70" s="124">
        <f t="shared" si="26"/>
        <v>-1751732.470734336</v>
      </c>
      <c r="H70" s="124">
        <f t="shared" si="26"/>
        <v>-1732168.2389783962</v>
      </c>
      <c r="I70" s="124">
        <f t="shared" si="26"/>
        <v>-1711430.1533171</v>
      </c>
      <c r="J70" s="124">
        <f t="shared" si="26"/>
        <v>-1689447.7825161258</v>
      </c>
      <c r="K70" s="124">
        <f t="shared" si="26"/>
        <v>-1666146.4694670932</v>
      </c>
      <c r="L70" s="124">
        <f t="shared" si="26"/>
        <v>-1641447.077635119</v>
      </c>
      <c r="M70" s="124">
        <f t="shared" si="26"/>
        <v>-1615265.722293226</v>
      </c>
      <c r="N70" s="124">
        <f t="shared" si="26"/>
        <v>-1587513.4856308196</v>
      </c>
      <c r="O70" s="124">
        <f t="shared" si="26"/>
        <v>-1558096.1147686688</v>
      </c>
      <c r="P70" s="124">
        <f t="shared" si="26"/>
        <v>-1526913.7016547888</v>
      </c>
      <c r="Q70" s="124">
        <f t="shared" si="26"/>
        <v>-1493860.343754076</v>
      </c>
      <c r="R70" s="124">
        <f t="shared" si="26"/>
        <v>-1458823.7843793207</v>
      </c>
      <c r="S70" s="124">
        <f t="shared" si="26"/>
        <v>-1421685.0314420797</v>
      </c>
      <c r="T70" s="124">
        <f t="shared" si="26"/>
        <v>-1382317.9533286046</v>
      </c>
      <c r="U70" s="124">
        <f t="shared" si="26"/>
        <v>-1340588.8505283208</v>
      </c>
      <c r="V70" s="124">
        <f t="shared" si="26"/>
        <v>-1296356.00156002</v>
      </c>
      <c r="W70" s="125"/>
      <c r="X70" s="125"/>
      <c r="Y70" s="125"/>
      <c r="Z70" s="125"/>
      <c r="AA70" s="125"/>
    </row>
    <row r="71" spans="1:27" ht="15.75">
      <c r="A71" s="131" t="s">
        <v>512</v>
      </c>
      <c r="B71" s="126">
        <f aca="true" t="shared" si="27" ref="B71:V71">-B62</f>
        <v>0</v>
      </c>
      <c r="C71" s="126">
        <f t="shared" si="27"/>
        <v>2077803</v>
      </c>
      <c r="D71" s="126">
        <f t="shared" si="27"/>
        <v>2077803</v>
      </c>
      <c r="E71" s="126">
        <f t="shared" si="27"/>
        <v>2077803</v>
      </c>
      <c r="F71" s="126">
        <f t="shared" si="27"/>
        <v>2077803</v>
      </c>
      <c r="G71" s="126">
        <f t="shared" si="27"/>
        <v>2077803</v>
      </c>
      <c r="H71" s="126">
        <f t="shared" si="27"/>
        <v>2077803</v>
      </c>
      <c r="I71" s="126">
        <f t="shared" si="27"/>
        <v>2077803</v>
      </c>
      <c r="J71" s="126">
        <f t="shared" si="27"/>
        <v>2077803</v>
      </c>
      <c r="K71" s="126">
        <f t="shared" si="27"/>
        <v>2077803</v>
      </c>
      <c r="L71" s="126">
        <f t="shared" si="27"/>
        <v>2077803</v>
      </c>
      <c r="M71" s="126">
        <f t="shared" si="27"/>
        <v>2077803</v>
      </c>
      <c r="N71" s="126">
        <f t="shared" si="27"/>
        <v>2077803</v>
      </c>
      <c r="O71" s="126">
        <f t="shared" si="27"/>
        <v>2077803</v>
      </c>
      <c r="P71" s="126">
        <f t="shared" si="27"/>
        <v>2077803</v>
      </c>
      <c r="Q71" s="126">
        <f t="shared" si="27"/>
        <v>2077803</v>
      </c>
      <c r="R71" s="126">
        <f t="shared" si="27"/>
        <v>2077803</v>
      </c>
      <c r="S71" s="126">
        <f t="shared" si="27"/>
        <v>2077803</v>
      </c>
      <c r="T71" s="126">
        <f t="shared" si="27"/>
        <v>2077803</v>
      </c>
      <c r="U71" s="126">
        <f t="shared" si="27"/>
        <v>2077803</v>
      </c>
      <c r="V71" s="126">
        <f t="shared" si="27"/>
        <v>2077803</v>
      </c>
      <c r="W71" s="127"/>
      <c r="X71" s="127"/>
      <c r="Y71" s="127"/>
      <c r="Z71" s="127"/>
      <c r="AA71" s="127"/>
    </row>
    <row r="72" spans="1:27" ht="15.75">
      <c r="A72" s="131" t="s">
        <v>513</v>
      </c>
      <c r="B72" s="126">
        <f aca="true" t="shared" si="28" ref="B72:V72">B64</f>
        <v>0</v>
      </c>
      <c r="C72" s="126">
        <f t="shared" si="28"/>
        <v>0</v>
      </c>
      <c r="D72" s="126">
        <f t="shared" si="28"/>
        <v>0</v>
      </c>
      <c r="E72" s="126">
        <f t="shared" si="28"/>
        <v>0</v>
      </c>
      <c r="F72" s="126">
        <f t="shared" si="28"/>
        <v>0</v>
      </c>
      <c r="G72" s="126">
        <f t="shared" si="28"/>
        <v>0</v>
      </c>
      <c r="H72" s="126">
        <f t="shared" si="28"/>
        <v>0</v>
      </c>
      <c r="I72" s="126">
        <f t="shared" si="28"/>
        <v>0</v>
      </c>
      <c r="J72" s="126">
        <f t="shared" si="28"/>
        <v>0</v>
      </c>
      <c r="K72" s="126">
        <f t="shared" si="28"/>
        <v>0</v>
      </c>
      <c r="L72" s="126">
        <f t="shared" si="28"/>
        <v>0</v>
      </c>
      <c r="M72" s="126">
        <f t="shared" si="28"/>
        <v>0</v>
      </c>
      <c r="N72" s="126">
        <f t="shared" si="28"/>
        <v>0</v>
      </c>
      <c r="O72" s="126">
        <f t="shared" si="28"/>
        <v>0</v>
      </c>
      <c r="P72" s="126">
        <f t="shared" si="28"/>
        <v>0</v>
      </c>
      <c r="Q72" s="126">
        <f t="shared" si="28"/>
        <v>0</v>
      </c>
      <c r="R72" s="126">
        <f t="shared" si="28"/>
        <v>0</v>
      </c>
      <c r="S72" s="126">
        <f t="shared" si="28"/>
        <v>0</v>
      </c>
      <c r="T72" s="126">
        <f t="shared" si="28"/>
        <v>0</v>
      </c>
      <c r="U72" s="126">
        <f t="shared" si="28"/>
        <v>0</v>
      </c>
      <c r="V72" s="126">
        <f t="shared" si="28"/>
        <v>0</v>
      </c>
      <c r="W72" s="127"/>
      <c r="X72" s="127"/>
      <c r="Y72" s="127"/>
      <c r="Z72" s="127"/>
      <c r="AA72" s="127"/>
    </row>
    <row r="73" spans="1:27" ht="15.75">
      <c r="A73" s="131" t="s">
        <v>491</v>
      </c>
      <c r="B73" s="126">
        <f>IF(SUM($B$66:B66)+SUM($A$73:A73)&gt;0,0,SUM($B$66:B66)-SUM($A$73:A73))</f>
        <v>0</v>
      </c>
      <c r="C73" s="126">
        <f>IF(SUM($B$66:C66)+SUM($A$73:B73)&gt;0,0,SUM($B$66:C66)-SUM($A$73:B73))</f>
        <v>0</v>
      </c>
      <c r="D73" s="126">
        <f>IF(SUM($B$66:D66)+SUM($A$73:C73)&gt;0,0,SUM($B$66:D66)-SUM($A$73:C73))</f>
        <v>0</v>
      </c>
      <c r="E73" s="126">
        <f>IF(SUM($B$66:E66)+SUM($A$73:D73)&gt;0,0,SUM($B$66:E66)-SUM($A$73:D73))</f>
        <v>0</v>
      </c>
      <c r="F73" s="126">
        <f>IF(SUM($B$66:F66)+SUM($A$73:E73)&gt;0,0,SUM($B$66:F66)-SUM($A$73:E73))</f>
        <v>0</v>
      </c>
      <c r="G73" s="126">
        <f>IF(SUM($B$66:G66)+SUM($A$73:F73)&gt;0,0,SUM($B$66:G66)-SUM($A$73:F73))</f>
        <v>0</v>
      </c>
      <c r="H73" s="126">
        <f>IF(SUM($B$66:H66)+SUM($A$73:G73)&gt;0,0,SUM($B$66:H66)-SUM($A$73:G73))</f>
        <v>0</v>
      </c>
      <c r="I73" s="126">
        <f>IF(SUM($B$66:I66)+SUM($A$73:H73)&gt;0,0,SUM($B$66:I66)-SUM($A$73:H73))</f>
        <v>0</v>
      </c>
      <c r="J73" s="126">
        <f>IF(SUM($B$66:J66)+SUM($A$73:I73)&gt;0,0,SUM($B$66:J66)-SUM($A$73:I73))</f>
        <v>0</v>
      </c>
      <c r="K73" s="126">
        <f>IF(SUM($B$66:K66)+SUM($A$73:J73)&gt;0,0,SUM($B$66:K66)-SUM($A$73:J73))</f>
        <v>0</v>
      </c>
      <c r="L73" s="126">
        <f>IF(SUM($B$66:L66)+SUM($A$73:K73)&gt;0,0,SUM($B$66:L66)-SUM($A$73:K73))</f>
        <v>0</v>
      </c>
      <c r="M73" s="126">
        <f>IF(SUM($B$66:M66)+SUM($A$73:L73)&gt;0,0,SUM($B$66:M66)-SUM($A$73:L73))</f>
        <v>0</v>
      </c>
      <c r="N73" s="126">
        <f>IF(SUM($B$66:N66)+SUM($A$73:M73)&gt;0,0,SUM($B$66:N66)-SUM($A$73:M73))</f>
        <v>0</v>
      </c>
      <c r="O73" s="126">
        <f>IF(SUM($B$66:O66)+SUM($A$73:N73)&gt;0,0,SUM($B$66:O66)-SUM($A$73:N73))</f>
        <v>0</v>
      </c>
      <c r="P73" s="126">
        <f>IF(SUM($B$66:P66)+SUM($A$73:O73)&gt;0,0,SUM($B$66:P66)-SUM($A$73:O73))</f>
        <v>0</v>
      </c>
      <c r="Q73" s="126">
        <f>IF(SUM($B$66:Q66)+SUM($A$73:P73)&gt;0,0,SUM($B$66:Q66)-SUM($A$73:P73))</f>
        <v>0</v>
      </c>
      <c r="R73" s="126">
        <f>IF(SUM($B$66:R66)+SUM($A$73:Q73)&gt;0,0,SUM($B$66:R66)-SUM($A$73:Q73))</f>
        <v>0</v>
      </c>
      <c r="S73" s="126">
        <f>IF(SUM($B$66:S66)+SUM($A$73:R73)&gt;0,0,SUM($B$66:S66)-SUM($A$73:R73))</f>
        <v>0</v>
      </c>
      <c r="T73" s="126">
        <f>IF(SUM($B$66:T66)+SUM($A$73:S73)&gt;0,0,SUM($B$66:T66)-SUM($A$73:S73))</f>
        <v>0</v>
      </c>
      <c r="U73" s="126">
        <f>IF(SUM($B$66:U66)+SUM($A$73:T73)&gt;0,0,SUM($B$66:U66)-SUM($A$73:T73))</f>
        <v>0</v>
      </c>
      <c r="V73" s="126">
        <f>IF(SUM($B$66:V66)+SUM($A$73:U73)&gt;0,0,SUM($B$66:V66)-SUM($A$73:U73))</f>
        <v>0</v>
      </c>
      <c r="W73" s="127"/>
      <c r="X73" s="127"/>
      <c r="Y73" s="127"/>
      <c r="Z73" s="127"/>
      <c r="AA73" s="127"/>
    </row>
    <row r="74" spans="1:27" ht="15.75">
      <c r="A74" s="131" t="s">
        <v>517</v>
      </c>
      <c r="B74" s="126">
        <f>IF(((SUM($B$53:B53)+SUM($B$55:B59))+SUM($B$76:B76))&lt;0,((SUM($B$53:B53)+SUM($B$55:B59))+SUM($B$76:B76))*0.18-SUM($A$74:A74),IF(SUM(A$74:$B74)&lt;0,0-SUM(A$74:$B74),0))</f>
        <v>-6339060</v>
      </c>
      <c r="C74" s="126">
        <f>IF(((SUM($B$53:C53)+SUM($B$55:C59))+SUM($B$76:C76))&lt;0,((SUM($B$53:C53)+SUM($B$55:C59))+SUM($B$76:C76))*0.18-SUM($A$74:B74),IF(SUM(B$74:$B74)&lt;0,0-SUM(B$74:$B74),0))</f>
        <v>46490.11199999973</v>
      </c>
      <c r="D74" s="126">
        <f>IF(((SUM($B$53:D53)+SUM($B$55:D59))+SUM($B$76:D76))&lt;0,((SUM($B$53:D53)+SUM($B$55:D59))+SUM($B$76:D76))*0.18-SUM($A$74:C74),IF(SUM($B$74:C74)&lt;0,0-SUM($B$74:C74),0))</f>
        <v>49279.51872000098</v>
      </c>
      <c r="E74" s="126">
        <f>IF(((SUM($B$53:E53)+SUM($B$55:E59))+SUM($B$76:E76))&lt;0,((SUM($B$53:E53)+SUM($B$55:E59))+SUM($B$76:E76))*0.18-SUM($A$74:D74),IF(SUM($B$74:D74)&lt;0,0-SUM($B$74:D74),0))</f>
        <v>52236.28984319884</v>
      </c>
      <c r="F74" s="126">
        <f>IF(((SUM($B$53:F53)+SUM($B$55:F59))+SUM($B$76:F76))&lt;0,((SUM($B$53:F53)+SUM($B$55:F59))+SUM($B$76:F76))*0.18-SUM($A$74:E74),IF(SUM($B$74:E74)&lt;0,0-SUM($B$74:E74),0))</f>
        <v>55370.46723379288</v>
      </c>
      <c r="G74" s="126">
        <f>IF(((SUM($B$53:G53)+SUM($B$55:G59))+SUM($B$76:G76))&lt;0,((SUM($B$53:G53)+SUM($B$55:G59))+SUM($B$76:G76))*0.18-SUM($A$74:F74),IF(SUM($B$74:F74)&lt;0,0-SUM($B$74:F74),0))</f>
        <v>58692.6952678198</v>
      </c>
      <c r="H74" s="126">
        <f>IF(((SUM($B$53:H53)+SUM($B$55:H59))+SUM($B$76:H76))&lt;0,((SUM($B$53:H53)+SUM($B$55:H59))+SUM($B$76:H76))*0.18-SUM($A$74:G74),IF(SUM($B$74:G74)&lt;0,0-SUM($B$74:G74),0))</f>
        <v>62214.256983888336</v>
      </c>
      <c r="I74" s="126">
        <f>IF(((SUM($B$53:I53)+SUM($B$55:I59))+SUM($B$76:I76))&lt;0,((SUM($B$53:I53)+SUM($B$55:I59))+SUM($B$76:I76))*0.18-SUM($A$74:H74),IF(SUM($B$74:H74)&lt;0,0-SUM($B$74:H74),0))</f>
        <v>65947.11240292154</v>
      </c>
      <c r="J74" s="126">
        <f>IF(((SUM($B$53:J53)+SUM($B$55:J59))+SUM($B$76:J76))&lt;0,((SUM($B$53:J53)+SUM($B$55:J59))+SUM($B$76:J76))*0.18-SUM($A$74:I74),IF(SUM($B$74:I74)&lt;0,0-SUM($B$74:I74),0))</f>
        <v>69903.93914709799</v>
      </c>
      <c r="K74" s="126">
        <f>IF(((SUM($B$53:K53)+SUM($B$55:K59))+SUM($B$76:K76))&lt;0,((SUM($B$53:K53)+SUM($B$55:K59))+SUM($B$76:K76))*0.18-SUM($A$74:J74),IF(SUM($B$74:J74)&lt;0,0-SUM($B$74:J74),0))</f>
        <v>74098.17549592257</v>
      </c>
      <c r="L74" s="126">
        <f>IF(((SUM($B$53:L53)+SUM($B$55:L59))+SUM($B$76:L76))&lt;0,((SUM($B$53:L53)+SUM($B$55:L59))+SUM($B$76:L76))*0.18-SUM($A$74:K74),IF(SUM($B$74:K74)&lt;0,0-SUM($B$74:K74),0))</f>
        <v>78544.066025679</v>
      </c>
      <c r="M74" s="126">
        <f>IF(((SUM($B$53:M53)+SUM($B$55:M59))+SUM($B$76:M76))&lt;0,((SUM($B$53:M53)+SUM($B$55:M59))+SUM($B$76:M76))*0.18-SUM($A$74:L74),IF(SUM($B$74:L74)&lt;0,0-SUM($B$74:L74),0))</f>
        <v>83256.70998721942</v>
      </c>
      <c r="N74" s="126">
        <f>IF(((SUM($B$53:N53)+SUM($B$55:N59))+SUM($B$76:N76))&lt;0,((SUM($B$53:N53)+SUM($B$55:N59))+SUM($B$76:N76))*0.18-SUM($A$74:M74),IF(SUM($B$74:M74)&lt;0,0-SUM($B$74:M74),0))</f>
        <v>88252.1125864517</v>
      </c>
      <c r="O74" s="126">
        <f>IF(((SUM($B$53:O53)+SUM($B$55:O59))+SUM($B$76:O76))&lt;0,((SUM($B$53:O53)+SUM($B$55:O59))+SUM($B$76:O76))*0.18-SUM($A$74:N74),IF(SUM($B$74:N74)&lt;0,0-SUM($B$74:N74),0))</f>
        <v>93547.23934163991</v>
      </c>
      <c r="P74" s="126">
        <f>IF(((SUM($B$53:P53)+SUM($B$55:P59))+SUM($B$76:P76))&lt;0,((SUM($B$53:P53)+SUM($B$55:P59))+SUM($B$76:P76))*0.18-SUM($A$74:O74),IF(SUM($B$74:O74)&lt;0,0-SUM($B$74:O74),0))</f>
        <v>99160.07370213792</v>
      </c>
      <c r="Q74" s="126">
        <f>IF(((SUM($B$53:Q53)+SUM($B$55:Q59))+SUM($B$76:Q76))&lt;0,((SUM($B$53:Q53)+SUM($B$55:Q59))+SUM($B$76:Q76))*0.18-SUM($A$74:P74),IF(SUM($B$74:P74)&lt;0,0-SUM($B$74:P74),0))</f>
        <v>105109.67812426668</v>
      </c>
      <c r="R74" s="126">
        <f>IF(((SUM($B$53:R53)+SUM($B$55:R59))+SUM($B$76:R76))&lt;0,((SUM($B$53:R53)+SUM($B$55:R59))+SUM($B$76:R76))*0.18-SUM($A$74:Q74),IF(SUM($B$74:Q74)&lt;0,0-SUM($B$74:Q74),0))</f>
        <v>111416.43881172221</v>
      </c>
      <c r="S74" s="126">
        <f>IF(((SUM($B$53:S53)+SUM($B$55:S59))+SUM($B$76:S76))&lt;0,((SUM($B$53:S53)+SUM($B$55:S59))+SUM($B$76:S76))*0.18-SUM($A$74:R74),IF(SUM($B$74:R74)&lt;0,0-SUM($B$74:R74),0))</f>
        <v>118101.59434042592</v>
      </c>
      <c r="T74" s="126">
        <f>IF(((SUM($B$53:T53)+SUM($B$55:T59))+SUM($B$76:T76))&lt;0,((SUM($B$53:T53)+SUM($B$55:T59))+SUM($B$76:T76))*0.18-SUM($A$74:S74),IF(SUM($B$74:S74)&lt;0,0-SUM($B$74:S74),0))</f>
        <v>125187.84840085078</v>
      </c>
      <c r="U74" s="126">
        <f>IF(((SUM($B$53:U53)+SUM($B$55:U59))+SUM($B$76:U76))&lt;0,((SUM($B$53:U53)+SUM($B$55:U59))+SUM($B$76:U76))*0.18-SUM($A$74:T74),IF(SUM($B$74:T74)&lt;0,0-SUM($B$74:T74),0))</f>
        <v>132699.26690490264</v>
      </c>
      <c r="V74" s="126">
        <f>IF(((SUM($B$53:V53)+SUM($B$55:V59))+SUM($B$76:V76))&lt;0,((SUM($B$53:V53)+SUM($B$55:V59))+SUM($B$76:V76))*0.18-SUM($A$74:U74),IF(SUM($B$74:U74)&lt;0,0-SUM($B$74:U74),0))</f>
        <v>140661.35971919633</v>
      </c>
      <c r="W74" s="127"/>
      <c r="X74" s="127"/>
      <c r="Y74" s="127"/>
      <c r="Z74" s="127"/>
      <c r="AA74" s="127"/>
    </row>
    <row r="75" spans="1:27" ht="15.75">
      <c r="A75" s="131" t="s">
        <v>518</v>
      </c>
      <c r="B75" s="126">
        <f>-B53*(B32)</f>
        <v>0</v>
      </c>
      <c r="C75" s="126">
        <f aca="true" t="shared" si="29" ref="C75:V75">-(C53-B53)*$B$32</f>
        <v>-25827.84</v>
      </c>
      <c r="D75" s="126">
        <f t="shared" si="29"/>
        <v>-1549.6704</v>
      </c>
      <c r="E75" s="126">
        <f t="shared" si="29"/>
        <v>-1642.6506240000017</v>
      </c>
      <c r="F75" s="126">
        <f t="shared" si="29"/>
        <v>-1741.2096614400043</v>
      </c>
      <c r="G75" s="126">
        <f t="shared" si="29"/>
        <v>-1845.6822411264002</v>
      </c>
      <c r="H75" s="126">
        <f t="shared" si="29"/>
        <v>-1956.4231755939836</v>
      </c>
      <c r="I75" s="126">
        <f t="shared" si="29"/>
        <v>-2073.808566129627</v>
      </c>
      <c r="J75" s="126">
        <f t="shared" si="29"/>
        <v>-2198.237080097402</v>
      </c>
      <c r="K75" s="126">
        <f t="shared" si="29"/>
        <v>-2330.131304903247</v>
      </c>
      <c r="L75" s="126">
        <f t="shared" si="29"/>
        <v>-2469.9391831974444</v>
      </c>
      <c r="M75" s="126">
        <f t="shared" si="29"/>
        <v>-2618.135534189287</v>
      </c>
      <c r="N75" s="126">
        <f t="shared" si="29"/>
        <v>-2775.2236662406476</v>
      </c>
      <c r="O75" s="126">
        <f t="shared" si="29"/>
        <v>-2941.7370862150856</v>
      </c>
      <c r="P75" s="126">
        <f t="shared" si="29"/>
        <v>-3118.2413113879916</v>
      </c>
      <c r="Q75" s="126">
        <f t="shared" si="29"/>
        <v>-3305.335790071276</v>
      </c>
      <c r="R75" s="126">
        <f t="shared" si="29"/>
        <v>-3503.6559374755484</v>
      </c>
      <c r="S75" s="126">
        <f t="shared" si="29"/>
        <v>-3713.875293724076</v>
      </c>
      <c r="T75" s="126">
        <f t="shared" si="29"/>
        <v>-3936.7078113475236</v>
      </c>
      <c r="U75" s="126">
        <f t="shared" si="29"/>
        <v>-4172.910280028382</v>
      </c>
      <c r="V75" s="126">
        <f t="shared" si="29"/>
        <v>-4423.284896830074</v>
      </c>
      <c r="W75" s="127"/>
      <c r="X75" s="127"/>
      <c r="Y75" s="127"/>
      <c r="Z75" s="127"/>
      <c r="AA75" s="127"/>
    </row>
    <row r="76" spans="1:27" ht="15.75">
      <c r="A76" s="131" t="s">
        <v>519</v>
      </c>
      <c r="B76" s="126">
        <f>-($B$18+$B$19)*$B$21</f>
        <v>-35217000</v>
      </c>
      <c r="C76" s="126"/>
      <c r="D76" s="126">
        <v>0</v>
      </c>
      <c r="E76" s="126"/>
      <c r="F76" s="126"/>
      <c r="G76" s="129"/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  <c r="N76" s="126">
        <v>0</v>
      </c>
      <c r="O76" s="126">
        <v>0</v>
      </c>
      <c r="P76" s="126">
        <v>0</v>
      </c>
      <c r="Q76" s="126">
        <v>0</v>
      </c>
      <c r="R76" s="126">
        <v>1</v>
      </c>
      <c r="S76" s="126">
        <v>2</v>
      </c>
      <c r="T76" s="126">
        <v>3</v>
      </c>
      <c r="U76" s="126">
        <v>4</v>
      </c>
      <c r="V76" s="126">
        <v>5</v>
      </c>
      <c r="W76" s="127"/>
      <c r="X76" s="127"/>
      <c r="Y76" s="127"/>
      <c r="Z76" s="127"/>
      <c r="AA76" s="127"/>
    </row>
    <row r="77" spans="1:27" ht="15.75">
      <c r="A77" s="131" t="s">
        <v>520</v>
      </c>
      <c r="B77" s="126">
        <f aca="true" t="shared" si="30" ref="B77:V77">B48-B49</f>
        <v>0</v>
      </c>
      <c r="C77" s="126">
        <f t="shared" si="30"/>
        <v>0</v>
      </c>
      <c r="D77" s="126">
        <f t="shared" si="30"/>
        <v>0</v>
      </c>
      <c r="E77" s="126">
        <f t="shared" si="30"/>
        <v>0</v>
      </c>
      <c r="F77" s="126">
        <f t="shared" si="30"/>
        <v>0</v>
      </c>
      <c r="G77" s="126">
        <f t="shared" si="30"/>
        <v>0</v>
      </c>
      <c r="H77" s="126">
        <f t="shared" si="30"/>
        <v>0</v>
      </c>
      <c r="I77" s="126">
        <f t="shared" si="30"/>
        <v>0</v>
      </c>
      <c r="J77" s="126">
        <f t="shared" si="30"/>
        <v>0</v>
      </c>
      <c r="K77" s="126">
        <f t="shared" si="30"/>
        <v>0</v>
      </c>
      <c r="L77" s="126">
        <f t="shared" si="30"/>
        <v>0</v>
      </c>
      <c r="M77" s="126">
        <f t="shared" si="30"/>
        <v>0</v>
      </c>
      <c r="N77" s="126">
        <f t="shared" si="30"/>
        <v>0</v>
      </c>
      <c r="O77" s="126">
        <f t="shared" si="30"/>
        <v>0</v>
      </c>
      <c r="P77" s="126">
        <f t="shared" si="30"/>
        <v>0</v>
      </c>
      <c r="Q77" s="126">
        <f t="shared" si="30"/>
        <v>0</v>
      </c>
      <c r="R77" s="126">
        <f t="shared" si="30"/>
        <v>0</v>
      </c>
      <c r="S77" s="126">
        <f t="shared" si="30"/>
        <v>0</v>
      </c>
      <c r="T77" s="126">
        <f t="shared" si="30"/>
        <v>0</v>
      </c>
      <c r="U77" s="126">
        <f t="shared" si="30"/>
        <v>0</v>
      </c>
      <c r="V77" s="126">
        <f t="shared" si="30"/>
        <v>0</v>
      </c>
      <c r="W77" s="127"/>
      <c r="X77" s="127"/>
      <c r="Y77" s="127"/>
      <c r="Z77" s="127"/>
      <c r="AA77" s="127"/>
    </row>
    <row r="78" spans="1:27" ht="14.25">
      <c r="A78" s="132" t="s">
        <v>521</v>
      </c>
      <c r="B78" s="124">
        <f aca="true" t="shared" si="31" ref="B78:V78">SUM(B70:B77)</f>
        <v>-41556060</v>
      </c>
      <c r="C78" s="124">
        <f t="shared" si="31"/>
        <v>278940.6719999996</v>
      </c>
      <c r="D78" s="124">
        <f t="shared" si="31"/>
        <v>321504.95232000103</v>
      </c>
      <c r="E78" s="124">
        <f t="shared" si="31"/>
        <v>340795.2494591989</v>
      </c>
      <c r="F78" s="124">
        <f t="shared" si="31"/>
        <v>361242.9644267529</v>
      </c>
      <c r="G78" s="124">
        <f t="shared" si="31"/>
        <v>382917.5422923574</v>
      </c>
      <c r="H78" s="124">
        <f t="shared" si="31"/>
        <v>405892.5948298982</v>
      </c>
      <c r="I78" s="124">
        <f t="shared" si="31"/>
        <v>430246.150519692</v>
      </c>
      <c r="J78" s="124">
        <f t="shared" si="31"/>
        <v>456060.91955087474</v>
      </c>
      <c r="K78" s="124">
        <f t="shared" si="31"/>
        <v>483424.5747239261</v>
      </c>
      <c r="L78" s="124">
        <f t="shared" si="31"/>
        <v>512430.0492073626</v>
      </c>
      <c r="M78" s="124">
        <f t="shared" si="31"/>
        <v>543175.8521598041</v>
      </c>
      <c r="N78" s="124">
        <f t="shared" si="31"/>
        <v>575766.4032893914</v>
      </c>
      <c r="O78" s="124">
        <f t="shared" si="31"/>
        <v>610312.3874867561</v>
      </c>
      <c r="P78" s="124">
        <f t="shared" si="31"/>
        <v>646931.1307359611</v>
      </c>
      <c r="Q78" s="124">
        <f t="shared" si="31"/>
        <v>685746.9985801195</v>
      </c>
      <c r="R78" s="124">
        <f t="shared" si="31"/>
        <v>726892.998494926</v>
      </c>
      <c r="S78" s="124">
        <f t="shared" si="31"/>
        <v>770507.6876046221</v>
      </c>
      <c r="T78" s="124">
        <f t="shared" si="31"/>
        <v>816739.1872608986</v>
      </c>
      <c r="U78" s="124">
        <f t="shared" si="31"/>
        <v>865744.5060965535</v>
      </c>
      <c r="V78" s="124">
        <f t="shared" si="31"/>
        <v>917690.0732623462</v>
      </c>
      <c r="W78" s="125"/>
      <c r="X78" s="125"/>
      <c r="Y78" s="125"/>
      <c r="Z78" s="125"/>
      <c r="AA78" s="125"/>
    </row>
    <row r="79" spans="1:27" ht="14.25">
      <c r="A79" s="132" t="s">
        <v>86</v>
      </c>
      <c r="B79" s="124">
        <f>SUM($B$78:B78)</f>
        <v>-41556060</v>
      </c>
      <c r="C79" s="124">
        <f>SUM($B$78:C78)</f>
        <v>-41277119.328</v>
      </c>
      <c r="D79" s="124">
        <f>SUM($B$78:D78)</f>
        <v>-40955614.37568</v>
      </c>
      <c r="E79" s="124">
        <f>SUM($B$78:E78)</f>
        <v>-40614819.1262208</v>
      </c>
      <c r="F79" s="124">
        <f>SUM($B$78:F78)</f>
        <v>-40253576.161794044</v>
      </c>
      <c r="G79" s="124">
        <f>SUM($B$78:G78)</f>
        <v>-39870658.61950169</v>
      </c>
      <c r="H79" s="124">
        <f>SUM($B$78:H78)</f>
        <v>-39464766.02467179</v>
      </c>
      <c r="I79" s="124">
        <f>SUM($B$78:I78)</f>
        <v>-39034519.8741521</v>
      </c>
      <c r="J79" s="124">
        <f>SUM($B$78:J78)</f>
        <v>-38578458.95460123</v>
      </c>
      <c r="K79" s="124">
        <f>SUM($B$78:K78)</f>
        <v>-38095034.3798773</v>
      </c>
      <c r="L79" s="124">
        <f>SUM($B$78:L78)</f>
        <v>-37582604.33066994</v>
      </c>
      <c r="M79" s="124">
        <f>SUM($B$78:M78)</f>
        <v>-37039428.478510134</v>
      </c>
      <c r="N79" s="124">
        <f>SUM($B$78:N78)</f>
        <v>-36463662.07522074</v>
      </c>
      <c r="O79" s="124">
        <f>SUM($B$78:O78)</f>
        <v>-35853349.687733985</v>
      </c>
      <c r="P79" s="124">
        <f>SUM($B$78:P78)</f>
        <v>-35206418.55699802</v>
      </c>
      <c r="Q79" s="124">
        <f>SUM($B$78:Q78)</f>
        <v>-34520671.5584179</v>
      </c>
      <c r="R79" s="124">
        <f>SUM($B$78:R78)</f>
        <v>-33793778.55992298</v>
      </c>
      <c r="S79" s="124">
        <f>SUM($B$78:S78)</f>
        <v>-33023270.872318357</v>
      </c>
      <c r="T79" s="124">
        <f>SUM($B$78:T78)</f>
        <v>-32206531.685057458</v>
      </c>
      <c r="U79" s="124">
        <f>SUM($B$78:U78)</f>
        <v>-31340787.178960904</v>
      </c>
      <c r="V79" s="124">
        <f>SUM($B$78:V78)</f>
        <v>-30423097.10569856</v>
      </c>
      <c r="W79" s="125"/>
      <c r="X79" s="125"/>
      <c r="Y79" s="125"/>
      <c r="Z79" s="125"/>
      <c r="AA79" s="125"/>
    </row>
    <row r="80" spans="1:27" ht="15.75">
      <c r="A80" s="131" t="s">
        <v>522</v>
      </c>
      <c r="B80" s="138">
        <f aca="true" t="shared" si="32" ref="B80:V80">1/POWER((1+$B$37),B68)</f>
        <v>1</v>
      </c>
      <c r="C80" s="138">
        <f t="shared" si="32"/>
        <v>0.9245003270420487</v>
      </c>
      <c r="D80" s="138">
        <f t="shared" si="32"/>
        <v>0.7901712196940587</v>
      </c>
      <c r="E80" s="138">
        <f t="shared" si="32"/>
        <v>0.6753600168325288</v>
      </c>
      <c r="F80" s="138">
        <f t="shared" si="32"/>
        <v>0.577230783617546</v>
      </c>
      <c r="G80" s="138">
        <f t="shared" si="32"/>
        <v>0.49335964411756067</v>
      </c>
      <c r="H80" s="138">
        <f t="shared" si="32"/>
        <v>0.42167490950218867</v>
      </c>
      <c r="I80" s="138">
        <f t="shared" si="32"/>
        <v>0.3604059055574262</v>
      </c>
      <c r="J80" s="138">
        <f t="shared" si="32"/>
        <v>0.30803923551916773</v>
      </c>
      <c r="K80" s="138">
        <f t="shared" si="32"/>
        <v>0.2632813978796306</v>
      </c>
      <c r="L80" s="138">
        <f t="shared" si="32"/>
        <v>0.22502683579455607</v>
      </c>
      <c r="M80" s="138">
        <f t="shared" si="32"/>
        <v>0.19233062888423597</v>
      </c>
      <c r="N80" s="138">
        <f t="shared" si="32"/>
        <v>0.16438515289250938</v>
      </c>
      <c r="O80" s="138">
        <f t="shared" si="32"/>
        <v>0.14050013067735845</v>
      </c>
      <c r="P80" s="138">
        <f t="shared" si="32"/>
        <v>0.12008558177552005</v>
      </c>
      <c r="Q80" s="138">
        <f t="shared" si="32"/>
        <v>0.10263724938078637</v>
      </c>
      <c r="R80" s="138">
        <f t="shared" si="32"/>
        <v>0.08772414476990288</v>
      </c>
      <c r="S80" s="138">
        <f t="shared" si="32"/>
        <v>0.07497790151273752</v>
      </c>
      <c r="T80" s="138">
        <f t="shared" si="32"/>
        <v>0.06408367650661326</v>
      </c>
      <c r="U80" s="138">
        <f t="shared" si="32"/>
        <v>0.05477237308257544</v>
      </c>
      <c r="V80" s="138">
        <f t="shared" si="32"/>
        <v>0.046813994087671305</v>
      </c>
      <c r="W80" s="139"/>
      <c r="X80" s="139"/>
      <c r="Y80" s="139"/>
      <c r="Z80" s="139"/>
      <c r="AA80" s="139"/>
    </row>
    <row r="81" spans="1:27" ht="14.25">
      <c r="A81" s="123" t="s">
        <v>87</v>
      </c>
      <c r="B81" s="124">
        <f aca="true" t="shared" si="33" ref="B81:V81">B78*B80</f>
        <v>-41556060</v>
      </c>
      <c r="C81" s="124">
        <f t="shared" si="33"/>
        <v>257880.74248932846</v>
      </c>
      <c r="D81" s="124">
        <f t="shared" si="33"/>
        <v>254043.9603123754</v>
      </c>
      <c r="E81" s="124">
        <f t="shared" si="33"/>
        <v>230159.48541121042</v>
      </c>
      <c r="F81" s="124">
        <f t="shared" si="33"/>
        <v>208520.55943237984</v>
      </c>
      <c r="G81" s="124">
        <f t="shared" si="33"/>
        <v>188916.06239172845</v>
      </c>
      <c r="H81" s="124">
        <f t="shared" si="33"/>
        <v>171154.72319250586</v>
      </c>
      <c r="I81" s="124">
        <f t="shared" si="33"/>
        <v>155063.25349064628</v>
      </c>
      <c r="J81" s="124">
        <f t="shared" si="33"/>
        <v>140484.65700862012</v>
      </c>
      <c r="K81" s="124">
        <f t="shared" si="33"/>
        <v>127276.6978026812</v>
      </c>
      <c r="L81" s="124">
        <f t="shared" si="33"/>
        <v>115310.51253918147</v>
      </c>
      <c r="M81" s="124">
        <f t="shared" si="33"/>
        <v>104469.3532406259</v>
      </c>
      <c r="N81" s="124">
        <f t="shared" si="33"/>
        <v>94647.44823509682</v>
      </c>
      <c r="O81" s="124">
        <f t="shared" si="33"/>
        <v>85748.97019589985</v>
      </c>
      <c r="P81" s="124">
        <f t="shared" si="33"/>
        <v>77687.10120312292</v>
      </c>
      <c r="Q81" s="124">
        <f t="shared" si="33"/>
        <v>70383.18570539348</v>
      </c>
      <c r="R81" s="124">
        <f t="shared" si="33"/>
        <v>63766.06663219769</v>
      </c>
      <c r="S81" s="124">
        <f t="shared" si="33"/>
        <v>57771.04951602648</v>
      </c>
      <c r="T81" s="124">
        <f t="shared" si="33"/>
        <v>52339.64986670166</v>
      </c>
      <c r="U81" s="124">
        <f t="shared" si="33"/>
        <v>47418.881082110434</v>
      </c>
      <c r="V81" s="124">
        <f t="shared" si="33"/>
        <v>42960.737664018125</v>
      </c>
      <c r="W81" s="125"/>
      <c r="X81" s="125"/>
      <c r="Y81" s="125"/>
      <c r="Z81" s="125"/>
      <c r="AA81" s="125"/>
    </row>
    <row r="82" spans="1:27" ht="14.25">
      <c r="A82" s="123" t="s">
        <v>88</v>
      </c>
      <c r="B82" s="124">
        <f>SUM($B$81:B81)</f>
        <v>-41556060</v>
      </c>
      <c r="C82" s="124">
        <f>SUM($B$81:C81)</f>
        <v>-41298179.25751067</v>
      </c>
      <c r="D82" s="124">
        <f>SUM($B$81:D81)</f>
        <v>-41044135.297198296</v>
      </c>
      <c r="E82" s="124">
        <f>SUM($B$81:E81)</f>
        <v>-40813975.811787084</v>
      </c>
      <c r="F82" s="124">
        <f>SUM($B$81:F81)</f>
        <v>-40605455.252354704</v>
      </c>
      <c r="G82" s="124">
        <f>SUM($B$81:G81)</f>
        <v>-40416539.189962976</v>
      </c>
      <c r="H82" s="124">
        <f>SUM($B$81:H81)</f>
        <v>-40245384.46677047</v>
      </c>
      <c r="I82" s="124">
        <f>SUM($B$81:I81)</f>
        <v>-40090321.21327982</v>
      </c>
      <c r="J82" s="124">
        <f>SUM($B$81:J81)</f>
        <v>-39949836.5562712</v>
      </c>
      <c r="K82" s="124">
        <f>SUM($B$81:K81)</f>
        <v>-39822559.858468525</v>
      </c>
      <c r="L82" s="124">
        <f>SUM($B$81:L81)</f>
        <v>-39707249.34592935</v>
      </c>
      <c r="M82" s="124">
        <f>SUM($B$81:M81)</f>
        <v>-39602779.99268872</v>
      </c>
      <c r="N82" s="124">
        <f>SUM($B$81:N81)</f>
        <v>-39508132.54445363</v>
      </c>
      <c r="O82" s="124">
        <f>SUM($B$81:O81)</f>
        <v>-39422383.57425773</v>
      </c>
      <c r="P82" s="124">
        <f>SUM($B$81:P81)</f>
        <v>-39344696.47305461</v>
      </c>
      <c r="Q82" s="124">
        <f>SUM($B$81:Q81)</f>
        <v>-39274313.28734922</v>
      </c>
      <c r="R82" s="124">
        <f>SUM($B$81:R81)</f>
        <v>-39210547.22071702</v>
      </c>
      <c r="S82" s="124">
        <f>SUM($B$81:S81)</f>
        <v>-39152776.17120099</v>
      </c>
      <c r="T82" s="124">
        <f>SUM($B$81:T81)</f>
        <v>-39100436.52133429</v>
      </c>
      <c r="U82" s="124">
        <f>SUM($B$81:U81)</f>
        <v>-39053017.64025218</v>
      </c>
      <c r="V82" s="124">
        <f>SUM($B$81:V81)</f>
        <v>-39010056.90258816</v>
      </c>
      <c r="W82" s="140"/>
      <c r="X82" s="140"/>
      <c r="Y82" s="140"/>
      <c r="Z82" s="140"/>
      <c r="AA82" s="140"/>
    </row>
    <row r="83" spans="1:27" ht="14.25">
      <c r="A83" s="123" t="s">
        <v>89</v>
      </c>
      <c r="B83" s="141">
        <f>IF((ISERR(IRR($B$78:B78))),0,IF(IRR($B$78:B78)&lt;0,0,IRR($B$78:B78)))</f>
        <v>0</v>
      </c>
      <c r="C83" s="141">
        <f>IF((ISERR(IRR($B$78:C78))),0,IF(IRR($B$78:C78)&lt;0,0,IRR($B$78:C78)))</f>
        <v>0</v>
      </c>
      <c r="D83" s="141">
        <f>IF((ISERR(IRR($B$78:D78))),0,IF(IRR($B$78:D78)&lt;0,0,IRR($B$78:D78)))</f>
        <v>0</v>
      </c>
      <c r="E83" s="141">
        <f>IF((ISERR(IRR($B$78:E78))),0,IF(IRR($B$78:E78)&lt;0,0,IRR($B$78:E78)))</f>
        <v>0</v>
      </c>
      <c r="F83" s="141">
        <f>IF((ISERR(IRR($B$78:F78))),0,IF(IRR($B$78:F78)&lt;0,0,IRR($B$78:F78)))</f>
        <v>0</v>
      </c>
      <c r="G83" s="141">
        <f>IF((ISERR(IRR($B$78:G78))),0,IF(IRR($B$78:G78)&lt;0,0,IRR($B$78:G78)))</f>
        <v>0</v>
      </c>
      <c r="H83" s="141">
        <f>IF((ISERR(IRR($B$78:H78))),0,IF(IRR($B$78:H78)&lt;0,0,IRR($B$78:H78)))</f>
        <v>0</v>
      </c>
      <c r="I83" s="141">
        <f>IF((ISERR(IRR($B$78:I78))),0,IF(IRR($B$78:I78)&lt;0,0,IRR($B$78:I78)))</f>
        <v>0</v>
      </c>
      <c r="J83" s="141">
        <f>IF((ISERR(IRR($B$78:J78))),0,IF(IRR($B$78:J78)&lt;0,0,IRR($B$78:J78)))</f>
        <v>0</v>
      </c>
      <c r="K83" s="141">
        <f>IF((ISERR(IRR($B$78:K78))),0,IF(IRR($B$78:K78)&lt;0,0,IRR($B$78:K78)))</f>
        <v>0</v>
      </c>
      <c r="L83" s="141">
        <f>IF((ISERR(IRR($B$78:L78))),0,IF(IRR($B$78:L78)&lt;0,0,IRR($B$78:L78)))</f>
        <v>0</v>
      </c>
      <c r="M83" s="141">
        <f>IF((ISERR(IRR($B$78:M78))),0,IF(IRR($B$78:M78)&lt;0,0,IRR($B$78:M78)))</f>
        <v>0</v>
      </c>
      <c r="N83" s="141">
        <f>IF((ISERR(IRR($B$78:N78))),0,IF(IRR($B$78:N78)&lt;0,0,IRR($B$78:N78)))</f>
        <v>0</v>
      </c>
      <c r="O83" s="141">
        <f>IF((ISERR(IRR($B$78:O78))),0,IF(IRR($B$78:O78)&lt;0,0,IRR($B$78:O78)))</f>
        <v>0</v>
      </c>
      <c r="P83" s="141">
        <f>IF((ISERR(IRR($B$78:P78))),0,IF(IRR($B$78:P78)&lt;0,0,IRR($B$78:P78)))</f>
        <v>0</v>
      </c>
      <c r="Q83" s="141">
        <f>IF((ISERR(IRR($B$78:Q78))),0,IF(IRR($B$78:Q78)&lt;0,0,IRR($B$78:Q78)))</f>
        <v>0</v>
      </c>
      <c r="R83" s="141">
        <f>IF((ISERR(IRR($B$78:R78))),0,IF(IRR($B$78:R78)&lt;0,0,IRR($B$78:R78)))</f>
        <v>0</v>
      </c>
      <c r="S83" s="141">
        <f>IF((ISERR(IRR($B$78:S78))),0,IF(IRR($B$78:S78)&lt;0,0,IRR($B$78:S78)))</f>
        <v>0</v>
      </c>
      <c r="T83" s="141">
        <f>IF((ISERR(IRR($B$78:T78))),0,IF(IRR($B$78:T78)&lt;0,0,IRR($B$78:T78)))</f>
        <v>0</v>
      </c>
      <c r="U83" s="141">
        <f>IF((ISERR(IRR($B$78:U78))),0,IF(IRR($B$78:U78)&lt;0,0,IRR($B$78:U78)))</f>
        <v>0</v>
      </c>
      <c r="V83" s="141">
        <f>IF((ISERR(IRR($B$78:V78))),0,IF(IRR($B$78:V78)&lt;0,0,IRR($B$78:V78)))</f>
        <v>0</v>
      </c>
      <c r="W83" s="142"/>
      <c r="X83" s="142"/>
      <c r="Y83" s="142"/>
      <c r="Z83" s="142"/>
      <c r="AA83" s="142"/>
    </row>
    <row r="84" spans="1:27" ht="14.25">
      <c r="A84" s="123" t="s">
        <v>90</v>
      </c>
      <c r="B84" s="143">
        <f aca="true" t="shared" si="34" ref="B84:V84">IF(AND(B79&gt;0,A79&lt;0),(B69-(B79/(B79-A79))),0)</f>
        <v>0</v>
      </c>
      <c r="C84" s="143">
        <f t="shared" si="34"/>
        <v>0</v>
      </c>
      <c r="D84" s="143">
        <f t="shared" si="34"/>
        <v>0</v>
      </c>
      <c r="E84" s="143">
        <f t="shared" si="34"/>
        <v>0</v>
      </c>
      <c r="F84" s="143">
        <f t="shared" si="34"/>
        <v>0</v>
      </c>
      <c r="G84" s="143">
        <f t="shared" si="34"/>
        <v>0</v>
      </c>
      <c r="H84" s="143">
        <f t="shared" si="34"/>
        <v>0</v>
      </c>
      <c r="I84" s="143">
        <f t="shared" si="34"/>
        <v>0</v>
      </c>
      <c r="J84" s="143">
        <f t="shared" si="34"/>
        <v>0</v>
      </c>
      <c r="K84" s="143">
        <f t="shared" si="34"/>
        <v>0</v>
      </c>
      <c r="L84" s="143">
        <f t="shared" si="34"/>
        <v>0</v>
      </c>
      <c r="M84" s="143">
        <f t="shared" si="34"/>
        <v>0</v>
      </c>
      <c r="N84" s="143">
        <f t="shared" si="34"/>
        <v>0</v>
      </c>
      <c r="O84" s="143">
        <f t="shared" si="34"/>
        <v>0</v>
      </c>
      <c r="P84" s="143">
        <f t="shared" si="34"/>
        <v>0</v>
      </c>
      <c r="Q84" s="143">
        <f t="shared" si="34"/>
        <v>0</v>
      </c>
      <c r="R84" s="143">
        <f t="shared" si="34"/>
        <v>0</v>
      </c>
      <c r="S84" s="143">
        <f t="shared" si="34"/>
        <v>0</v>
      </c>
      <c r="T84" s="143">
        <f t="shared" si="34"/>
        <v>0</v>
      </c>
      <c r="U84" s="143">
        <f t="shared" si="34"/>
        <v>0</v>
      </c>
      <c r="V84" s="143">
        <f t="shared" si="34"/>
        <v>0</v>
      </c>
      <c r="W84" s="144"/>
      <c r="X84" s="144"/>
      <c r="Y84" s="144"/>
      <c r="Z84" s="144"/>
      <c r="AA84" s="144"/>
    </row>
    <row r="85" spans="1:27" ht="15" thickBot="1">
      <c r="A85" s="145" t="s">
        <v>91</v>
      </c>
      <c r="B85" s="146">
        <f aca="true" t="shared" si="35" ref="B85:V85">IF(AND(B82&gt;0,A82&lt;0),(B69-(B82/(B82-A82))),0)</f>
        <v>0</v>
      </c>
      <c r="C85" s="146">
        <f t="shared" si="35"/>
        <v>0</v>
      </c>
      <c r="D85" s="146">
        <f t="shared" si="35"/>
        <v>0</v>
      </c>
      <c r="E85" s="146">
        <f t="shared" si="35"/>
        <v>0</v>
      </c>
      <c r="F85" s="146">
        <f t="shared" si="35"/>
        <v>0</v>
      </c>
      <c r="G85" s="146">
        <f t="shared" si="35"/>
        <v>0</v>
      </c>
      <c r="H85" s="146">
        <f t="shared" si="35"/>
        <v>0</v>
      </c>
      <c r="I85" s="146">
        <f t="shared" si="35"/>
        <v>0</v>
      </c>
      <c r="J85" s="146">
        <f t="shared" si="35"/>
        <v>0</v>
      </c>
      <c r="K85" s="146">
        <f t="shared" si="35"/>
        <v>0</v>
      </c>
      <c r="L85" s="146">
        <f t="shared" si="35"/>
        <v>0</v>
      </c>
      <c r="M85" s="146">
        <f t="shared" si="35"/>
        <v>0</v>
      </c>
      <c r="N85" s="146">
        <f t="shared" si="35"/>
        <v>0</v>
      </c>
      <c r="O85" s="146">
        <f t="shared" si="35"/>
        <v>0</v>
      </c>
      <c r="P85" s="146">
        <f t="shared" si="35"/>
        <v>0</v>
      </c>
      <c r="Q85" s="146">
        <f t="shared" si="35"/>
        <v>0</v>
      </c>
      <c r="R85" s="146">
        <f t="shared" si="35"/>
        <v>0</v>
      </c>
      <c r="S85" s="146">
        <f t="shared" si="35"/>
        <v>0</v>
      </c>
      <c r="T85" s="146">
        <f t="shared" si="35"/>
        <v>0</v>
      </c>
      <c r="U85" s="146">
        <f t="shared" si="35"/>
        <v>0</v>
      </c>
      <c r="V85" s="146">
        <f t="shared" si="35"/>
        <v>0</v>
      </c>
      <c r="W85" s="144"/>
      <c r="X85" s="144"/>
      <c r="Y85" s="144"/>
      <c r="Z85" s="144"/>
      <c r="AA85" s="144"/>
    </row>
    <row r="86" spans="1:20" ht="15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spans="1:20" ht="15.75">
      <c r="A87" s="923"/>
      <c r="B87" s="923"/>
      <c r="C87" s="923"/>
      <c r="D87" s="923"/>
      <c r="E87" s="923"/>
      <c r="F87" s="923"/>
      <c r="G87" s="923"/>
      <c r="H87" s="923"/>
      <c r="I87" s="923"/>
      <c r="J87" s="923"/>
      <c r="K87" s="923"/>
      <c r="L87" s="923"/>
      <c r="M87" s="923"/>
      <c r="N87" s="923"/>
      <c r="O87" s="923"/>
      <c r="P87" s="923"/>
      <c r="Q87" s="923"/>
      <c r="R87" s="923"/>
      <c r="S87" s="923"/>
      <c r="T87" s="61"/>
    </row>
    <row r="88" spans="1:3" ht="15">
      <c r="A88" s="147"/>
      <c r="B88" s="148"/>
      <c r="C88" s="148"/>
    </row>
  </sheetData>
  <sheetProtection/>
  <mergeCells count="12">
    <mergeCell ref="T11:V11"/>
    <mergeCell ref="T12:V12"/>
    <mergeCell ref="T8:V8"/>
    <mergeCell ref="T9:V9"/>
    <mergeCell ref="T10:V10"/>
    <mergeCell ref="D23:E23"/>
    <mergeCell ref="D24:F24"/>
    <mergeCell ref="A87:S87"/>
    <mergeCell ref="A5:I5"/>
    <mergeCell ref="A7:I7"/>
    <mergeCell ref="D21:E21"/>
    <mergeCell ref="D22:F22"/>
  </mergeCells>
  <printOptions/>
  <pageMargins left="0.75" right="0.75" top="1" bottom="1" header="0.5" footer="0.5"/>
  <pageSetup horizontalDpi="600" verticalDpi="600" orientation="portrait" paperSize="8" scale="4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88"/>
  <sheetViews>
    <sheetView view="pageBreakPreview" zoomScale="75" zoomScaleSheetLayoutView="75" zoomScalePageLayoutView="0" workbookViewId="0" topLeftCell="A10">
      <selection activeCell="X30" sqref="X30"/>
    </sheetView>
  </sheetViews>
  <sheetFormatPr defaultColWidth="10.25390625" defaultRowHeight="12.75"/>
  <cols>
    <col min="1" max="1" width="59.875" style="62" customWidth="1"/>
    <col min="2" max="2" width="16.125" style="62" customWidth="1"/>
    <col min="3" max="3" width="17.375" style="62" customWidth="1"/>
    <col min="4" max="4" width="15.75390625" style="62" customWidth="1"/>
    <col min="5" max="5" width="27.125" style="62" customWidth="1"/>
    <col min="6" max="6" width="14.625" style="62" customWidth="1"/>
    <col min="7" max="7" width="21.75390625" style="62" customWidth="1"/>
    <col min="8" max="8" width="15.875" style="62" hidden="1" customWidth="1"/>
    <col min="9" max="9" width="16.375" style="62" hidden="1" customWidth="1"/>
    <col min="10" max="10" width="14.875" style="62" hidden="1" customWidth="1"/>
    <col min="11" max="11" width="16.00390625" style="62" hidden="1" customWidth="1"/>
    <col min="12" max="12" width="17.875" style="62" hidden="1" customWidth="1"/>
    <col min="13" max="13" width="18.125" style="62" hidden="1" customWidth="1"/>
    <col min="14" max="14" width="17.625" style="62" hidden="1" customWidth="1"/>
    <col min="15" max="15" width="18.875" style="62" hidden="1" customWidth="1"/>
    <col min="16" max="16" width="16.125" style="62" hidden="1" customWidth="1"/>
    <col min="17" max="17" width="17.875" style="62" hidden="1" customWidth="1"/>
    <col min="18" max="18" width="16.375" style="62" hidden="1" customWidth="1"/>
    <col min="19" max="19" width="16.125" style="62" hidden="1" customWidth="1"/>
    <col min="20" max="20" width="16.875" style="62" hidden="1" customWidth="1"/>
    <col min="21" max="21" width="16.00390625" style="62" hidden="1" customWidth="1"/>
    <col min="22" max="22" width="26.875" style="62" customWidth="1"/>
    <col min="23" max="23" width="18.75390625" style="62" customWidth="1"/>
    <col min="24" max="24" width="17.875" style="62" customWidth="1"/>
    <col min="25" max="25" width="20.125" style="62" customWidth="1"/>
    <col min="26" max="26" width="18.875" style="62" customWidth="1"/>
    <col min="27" max="27" width="17.125" style="62" customWidth="1"/>
    <col min="28" max="28" width="12.875" style="62" bestFit="1" customWidth="1"/>
    <col min="29" max="16384" width="10.25390625" style="62" customWidth="1"/>
  </cols>
  <sheetData>
    <row r="1" spans="1:22" ht="15.75">
      <c r="A1" s="61"/>
      <c r="B1" s="61"/>
      <c r="C1" s="61"/>
      <c r="D1" s="61"/>
      <c r="E1" s="61"/>
      <c r="F1" s="61"/>
      <c r="G1" s="61"/>
      <c r="H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3" t="s">
        <v>71</v>
      </c>
    </row>
    <row r="2" spans="1:22" ht="15.75">
      <c r="A2" s="61"/>
      <c r="B2" s="61"/>
      <c r="C2" s="61"/>
      <c r="D2" s="61"/>
      <c r="E2" s="61"/>
      <c r="F2" s="61"/>
      <c r="G2" s="61"/>
      <c r="H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3" t="s">
        <v>474</v>
      </c>
    </row>
    <row r="3" spans="1:22" ht="15.75">
      <c r="A3" s="61"/>
      <c r="B3" s="61"/>
      <c r="C3" s="61"/>
      <c r="D3" s="61"/>
      <c r="E3" s="61"/>
      <c r="F3" s="61"/>
      <c r="G3" s="61"/>
      <c r="H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3" t="s">
        <v>72</v>
      </c>
    </row>
    <row r="4" spans="1:20" ht="15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5.75">
      <c r="A5" s="924" t="s">
        <v>476</v>
      </c>
      <c r="B5" s="924"/>
      <c r="C5" s="924"/>
      <c r="D5" s="924"/>
      <c r="E5" s="924"/>
      <c r="F5" s="924"/>
      <c r="G5" s="924"/>
      <c r="H5" s="924"/>
      <c r="I5" s="924"/>
      <c r="J5" s="65"/>
      <c r="K5" s="65"/>
      <c r="L5" s="65"/>
      <c r="M5" s="65"/>
      <c r="N5" s="65"/>
      <c r="O5" s="65"/>
      <c r="P5" s="65"/>
      <c r="Q5" s="65"/>
      <c r="R5" s="65"/>
      <c r="S5" s="65"/>
      <c r="T5" s="61"/>
    </row>
    <row r="6" spans="1:20" ht="15.75">
      <c r="A6" s="65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2" ht="15.75">
      <c r="A7" s="925" t="s">
        <v>605</v>
      </c>
      <c r="B7" s="925"/>
      <c r="C7" s="925"/>
      <c r="D7" s="925"/>
      <c r="E7" s="925"/>
      <c r="F7" s="925"/>
      <c r="G7" s="925"/>
      <c r="H7" s="925"/>
      <c r="I7" s="925"/>
      <c r="J7" s="61"/>
      <c r="L7" s="61"/>
      <c r="M7" s="61"/>
      <c r="N7" s="61"/>
      <c r="O7" s="61"/>
      <c r="P7" s="61"/>
      <c r="Q7" s="61"/>
      <c r="R7" s="61"/>
      <c r="S7" s="61"/>
      <c r="T7" s="61"/>
      <c r="V7" s="66" t="s">
        <v>362</v>
      </c>
    </row>
    <row r="8" spans="1:22" ht="15.75">
      <c r="A8" s="65"/>
      <c r="B8" s="61"/>
      <c r="C8" s="61"/>
      <c r="D8" s="61"/>
      <c r="E8" s="61"/>
      <c r="F8" s="61"/>
      <c r="G8" s="61"/>
      <c r="H8" s="61"/>
      <c r="L8" s="61"/>
      <c r="M8" s="61"/>
      <c r="N8" s="61"/>
      <c r="O8" s="61"/>
      <c r="P8" s="61"/>
      <c r="Q8" s="61"/>
      <c r="R8" s="61"/>
      <c r="S8" s="61"/>
      <c r="T8" s="918" t="s">
        <v>606</v>
      </c>
      <c r="U8" s="918"/>
      <c r="V8" s="918"/>
    </row>
    <row r="9" spans="1:22" ht="15.75">
      <c r="A9" s="65"/>
      <c r="B9" s="61"/>
      <c r="C9" s="61"/>
      <c r="D9" s="61"/>
      <c r="E9" s="61"/>
      <c r="F9" s="61"/>
      <c r="G9" s="61"/>
      <c r="H9" s="61"/>
      <c r="L9" s="61"/>
      <c r="M9" s="61"/>
      <c r="N9" s="61"/>
      <c r="O9" s="61"/>
      <c r="P9" s="61"/>
      <c r="Q9" s="61"/>
      <c r="R9" s="61"/>
      <c r="S9" s="61"/>
      <c r="T9" s="918" t="s">
        <v>212</v>
      </c>
      <c r="U9" s="918"/>
      <c r="V9" s="918"/>
    </row>
    <row r="10" spans="1:22" ht="15.75">
      <c r="A10" s="65"/>
      <c r="B10" s="61"/>
      <c r="C10" s="61"/>
      <c r="D10" s="61"/>
      <c r="E10" s="61"/>
      <c r="F10" s="61"/>
      <c r="G10" s="61"/>
      <c r="H10" s="61"/>
      <c r="L10" s="61"/>
      <c r="M10" s="61"/>
      <c r="N10" s="61"/>
      <c r="O10" s="61"/>
      <c r="P10" s="61"/>
      <c r="Q10" s="61"/>
      <c r="R10" s="61"/>
      <c r="S10" s="61"/>
      <c r="T10" s="918" t="s">
        <v>213</v>
      </c>
      <c r="U10" s="918"/>
      <c r="V10" s="918"/>
    </row>
    <row r="11" spans="1:22" ht="15.75">
      <c r="A11" s="65"/>
      <c r="B11" s="61"/>
      <c r="C11" s="61"/>
      <c r="D11" s="61"/>
      <c r="E11" s="61"/>
      <c r="F11" s="61"/>
      <c r="G11" s="61"/>
      <c r="H11" s="61"/>
      <c r="L11" s="61"/>
      <c r="M11" s="61"/>
      <c r="N11" s="61"/>
      <c r="O11" s="61"/>
      <c r="P11" s="61"/>
      <c r="Q11" s="61"/>
      <c r="R11" s="61"/>
      <c r="S11" s="61"/>
      <c r="T11" s="918"/>
      <c r="U11" s="918"/>
      <c r="V11" s="918"/>
    </row>
    <row r="12" spans="1:22" ht="15.75">
      <c r="A12" s="65"/>
      <c r="B12" s="61"/>
      <c r="C12" s="61"/>
      <c r="D12" s="61"/>
      <c r="E12" s="61"/>
      <c r="F12" s="61"/>
      <c r="G12" s="61"/>
      <c r="H12" s="61"/>
      <c r="L12" s="61"/>
      <c r="M12" s="61"/>
      <c r="N12" s="61"/>
      <c r="O12" s="61"/>
      <c r="P12" s="61"/>
      <c r="Q12" s="61"/>
      <c r="R12" s="61"/>
      <c r="S12" s="61"/>
      <c r="T12" s="918"/>
      <c r="U12" s="918"/>
      <c r="V12" s="918"/>
    </row>
    <row r="13" spans="1:22" ht="15.75">
      <c r="A13" s="65"/>
      <c r="B13" s="61"/>
      <c r="C13" s="61"/>
      <c r="D13" s="61"/>
      <c r="E13" s="61"/>
      <c r="F13" s="61"/>
      <c r="G13" s="61"/>
      <c r="H13" s="61"/>
      <c r="L13" s="61"/>
      <c r="M13" s="61"/>
      <c r="N13" s="61"/>
      <c r="O13" s="61"/>
      <c r="P13" s="61"/>
      <c r="Q13" s="61"/>
      <c r="R13" s="61"/>
      <c r="S13" s="61"/>
      <c r="T13" s="67"/>
      <c r="U13" s="67"/>
      <c r="V13" s="68"/>
    </row>
    <row r="14" spans="1:22" ht="15.75">
      <c r="A14" s="65"/>
      <c r="B14" s="61"/>
      <c r="C14" s="61"/>
      <c r="D14" s="61"/>
      <c r="E14" s="61"/>
      <c r="F14" s="61"/>
      <c r="G14" s="61"/>
      <c r="H14" s="61"/>
      <c r="L14" s="61"/>
      <c r="M14" s="61"/>
      <c r="N14" s="61"/>
      <c r="O14" s="61"/>
      <c r="P14" s="61"/>
      <c r="Q14" s="61"/>
      <c r="R14" s="61"/>
      <c r="S14" s="61"/>
      <c r="T14" s="67"/>
      <c r="U14" s="67"/>
      <c r="V14" s="69" t="s">
        <v>300</v>
      </c>
    </row>
    <row r="15" spans="1:22" ht="15.75">
      <c r="A15" s="65"/>
      <c r="B15" s="61"/>
      <c r="C15" s="61"/>
      <c r="D15" s="61"/>
      <c r="E15" s="61"/>
      <c r="F15" s="61"/>
      <c r="G15" s="61"/>
      <c r="H15" s="61"/>
      <c r="L15" s="61"/>
      <c r="M15" s="61"/>
      <c r="N15" s="61"/>
      <c r="O15" s="61"/>
      <c r="P15" s="61"/>
      <c r="Q15" s="61"/>
      <c r="R15" s="61"/>
      <c r="S15" s="61"/>
      <c r="T15" s="67"/>
      <c r="U15" s="67"/>
      <c r="V15" s="68" t="s">
        <v>74</v>
      </c>
    </row>
    <row r="16" spans="1:22" ht="15.75">
      <c r="A16" s="61"/>
      <c r="B16" s="61"/>
      <c r="C16" s="61"/>
      <c r="D16" s="65" t="s">
        <v>131</v>
      </c>
      <c r="E16" s="61"/>
      <c r="F16" s="61"/>
      <c r="G16" s="61"/>
      <c r="H16" s="61"/>
      <c r="L16" s="61"/>
      <c r="M16" s="61"/>
      <c r="N16" s="61"/>
      <c r="O16" s="61"/>
      <c r="P16" s="61"/>
      <c r="Q16" s="61"/>
      <c r="R16" s="61"/>
      <c r="S16" s="61"/>
      <c r="T16" s="67"/>
      <c r="U16" s="67"/>
      <c r="V16" s="68" t="s">
        <v>302</v>
      </c>
    </row>
    <row r="17" spans="1:20" ht="16.5" thickBot="1">
      <c r="A17" s="64" t="s">
        <v>477</v>
      </c>
      <c r="B17" s="64" t="s">
        <v>478</v>
      </c>
      <c r="C17" s="61"/>
      <c r="D17" s="70"/>
      <c r="E17" s="71"/>
      <c r="F17" s="71"/>
      <c r="G17" s="71"/>
      <c r="H17" s="7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72" t="s">
        <v>75</v>
      </c>
      <c r="B18" s="73">
        <v>44825000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5.75">
      <c r="A19" s="74" t="s">
        <v>480</v>
      </c>
      <c r="B19" s="75">
        <v>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5.75">
      <c r="A20" s="74" t="s">
        <v>482</v>
      </c>
      <c r="B20" s="76">
        <v>20</v>
      </c>
      <c r="C20" s="61"/>
      <c r="D20" s="65" t="s">
        <v>479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1:20" ht="16.5" thickBot="1">
      <c r="A21" s="77" t="s">
        <v>484</v>
      </c>
      <c r="B21" s="78">
        <v>1</v>
      </c>
      <c r="C21" s="61"/>
      <c r="D21" s="919" t="s">
        <v>481</v>
      </c>
      <c r="E21" s="919"/>
      <c r="F21" s="80"/>
      <c r="G21" s="81">
        <f>SUM(B84:V84)</f>
        <v>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0" ht="15.75">
      <c r="A22" s="72" t="s">
        <v>485</v>
      </c>
      <c r="B22" s="82">
        <v>0</v>
      </c>
      <c r="C22" s="61"/>
      <c r="D22" s="920" t="s">
        <v>483</v>
      </c>
      <c r="E22" s="921"/>
      <c r="F22" s="922"/>
      <c r="G22" s="81" t="str">
        <f>IF(SUM(B85:V85)=0,"не окупается",SUM(B85:S85))</f>
        <v>не окупается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5.75">
      <c r="A23" s="74" t="s">
        <v>76</v>
      </c>
      <c r="B23" s="83">
        <v>12</v>
      </c>
      <c r="C23" s="61"/>
      <c r="D23" s="919" t="s">
        <v>77</v>
      </c>
      <c r="E23" s="919"/>
      <c r="F23" s="80"/>
      <c r="G23" s="84">
        <f>V82</f>
        <v>-49527597.935606144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ht="15.75">
      <c r="A24" s="74" t="s">
        <v>487</v>
      </c>
      <c r="B24" s="83">
        <v>1</v>
      </c>
      <c r="C24" s="61"/>
      <c r="D24" s="920" t="s">
        <v>486</v>
      </c>
      <c r="E24" s="921"/>
      <c r="F24" s="922"/>
      <c r="G24" s="79" t="str">
        <f>IF(G23&gt;0,"да","социальная значимость")</f>
        <v>социальная значимость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0" ht="15.75">
      <c r="A25" s="74" t="s">
        <v>488</v>
      </c>
      <c r="B25" s="83">
        <v>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ht="15.75">
      <c r="A26" s="74" t="s">
        <v>489</v>
      </c>
      <c r="B26" s="83">
        <v>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0" ht="15.75">
      <c r="A27" s="74" t="s">
        <v>490</v>
      </c>
      <c r="B27" s="83">
        <v>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ht="15.75">
      <c r="A28" s="85" t="s">
        <v>131</v>
      </c>
      <c r="B28" s="86">
        <v>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ht="16.5" thickBot="1">
      <c r="A29" s="77" t="s">
        <v>491</v>
      </c>
      <c r="B29" s="87">
        <v>0.2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5.75">
      <c r="A30" s="72" t="s">
        <v>131</v>
      </c>
      <c r="B30" s="73">
        <v>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1:20" ht="15.75">
      <c r="A31" s="74" t="s">
        <v>78</v>
      </c>
      <c r="B31" s="75">
        <v>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ht="16.5" thickBot="1">
      <c r="A32" s="85" t="s">
        <v>492</v>
      </c>
      <c r="B32" s="88">
        <v>0.1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1:20" ht="15.75">
      <c r="A33" s="89" t="s">
        <v>79</v>
      </c>
      <c r="B33" s="90">
        <v>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ht="15.75">
      <c r="A34" s="91" t="s">
        <v>493</v>
      </c>
      <c r="B34" s="92">
        <v>0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.75">
      <c r="A35" s="91" t="s">
        <v>494</v>
      </c>
      <c r="B35" s="93">
        <v>0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.75">
      <c r="A36" s="91" t="s">
        <v>495</v>
      </c>
      <c r="B36" s="93">
        <v>0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.75">
      <c r="A37" s="91" t="s">
        <v>496</v>
      </c>
      <c r="B37" s="93">
        <v>0.17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>
      <c r="A38" s="91" t="s">
        <v>497</v>
      </c>
      <c r="B38" s="94">
        <f>1-B36</f>
        <v>1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.75">
      <c r="A39" s="95" t="s">
        <v>80</v>
      </c>
      <c r="B39" s="96">
        <f>B38*B37+B36*B35*(1-B29)</f>
        <v>0.17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7" ht="15.75">
      <c r="A40" s="97" t="s">
        <v>81</v>
      </c>
      <c r="B40" s="98">
        <v>2019</v>
      </c>
      <c r="C40" s="99">
        <v>2020</v>
      </c>
      <c r="D40" s="98">
        <v>2021</v>
      </c>
      <c r="E40" s="99">
        <v>2022</v>
      </c>
      <c r="F40" s="98">
        <v>2023</v>
      </c>
      <c r="G40" s="99">
        <v>2024</v>
      </c>
      <c r="H40" s="98">
        <v>2025</v>
      </c>
      <c r="I40" s="99">
        <v>2026</v>
      </c>
      <c r="J40" s="98">
        <v>2027</v>
      </c>
      <c r="K40" s="99">
        <v>2028</v>
      </c>
      <c r="L40" s="98">
        <v>2029</v>
      </c>
      <c r="M40" s="99">
        <v>2030</v>
      </c>
      <c r="N40" s="98">
        <v>2031</v>
      </c>
      <c r="O40" s="99">
        <v>2032</v>
      </c>
      <c r="P40" s="98">
        <v>2033</v>
      </c>
      <c r="Q40" s="99">
        <v>2034</v>
      </c>
      <c r="R40" s="98">
        <v>2035</v>
      </c>
      <c r="S40" s="99">
        <v>2036</v>
      </c>
      <c r="T40" s="98">
        <v>2037</v>
      </c>
      <c r="U40" s="99">
        <v>2038</v>
      </c>
      <c r="V40" s="98">
        <v>2039</v>
      </c>
      <c r="W40" s="100"/>
      <c r="X40" s="100"/>
      <c r="Y40" s="100"/>
      <c r="Z40" s="101"/>
      <c r="AA40" s="100"/>
    </row>
    <row r="41" spans="1:27" ht="15.75">
      <c r="A41" s="102" t="s">
        <v>500</v>
      </c>
      <c r="B41" s="103">
        <v>0</v>
      </c>
      <c r="C41" s="103">
        <v>1</v>
      </c>
      <c r="D41" s="103">
        <f aca="true" t="shared" si="0" ref="D41:V41">C41+1</f>
        <v>2</v>
      </c>
      <c r="E41" s="103">
        <f t="shared" si="0"/>
        <v>3</v>
      </c>
      <c r="F41" s="103">
        <f t="shared" si="0"/>
        <v>4</v>
      </c>
      <c r="G41" s="103">
        <f t="shared" si="0"/>
        <v>5</v>
      </c>
      <c r="H41" s="103">
        <f t="shared" si="0"/>
        <v>6</v>
      </c>
      <c r="I41" s="103">
        <f t="shared" si="0"/>
        <v>7</v>
      </c>
      <c r="J41" s="103">
        <f t="shared" si="0"/>
        <v>8</v>
      </c>
      <c r="K41" s="103">
        <f t="shared" si="0"/>
        <v>9</v>
      </c>
      <c r="L41" s="103">
        <f t="shared" si="0"/>
        <v>10</v>
      </c>
      <c r="M41" s="103">
        <f t="shared" si="0"/>
        <v>11</v>
      </c>
      <c r="N41" s="103">
        <f t="shared" si="0"/>
        <v>12</v>
      </c>
      <c r="O41" s="103">
        <f t="shared" si="0"/>
        <v>13</v>
      </c>
      <c r="P41" s="103">
        <f t="shared" si="0"/>
        <v>14</v>
      </c>
      <c r="Q41" s="103">
        <f t="shared" si="0"/>
        <v>15</v>
      </c>
      <c r="R41" s="103">
        <f t="shared" si="0"/>
        <v>16</v>
      </c>
      <c r="S41" s="103">
        <f t="shared" si="0"/>
        <v>17</v>
      </c>
      <c r="T41" s="103">
        <f t="shared" si="0"/>
        <v>18</v>
      </c>
      <c r="U41" s="103">
        <f t="shared" si="0"/>
        <v>19</v>
      </c>
      <c r="V41" s="103">
        <f t="shared" si="0"/>
        <v>20</v>
      </c>
      <c r="W41" s="104"/>
      <c r="X41" s="104"/>
      <c r="Y41" s="104"/>
      <c r="Z41" s="104"/>
      <c r="AA41" s="104"/>
    </row>
    <row r="42" spans="1:27" ht="15.75">
      <c r="A42" s="105" t="s">
        <v>501</v>
      </c>
      <c r="B42" s="106">
        <v>0.06</v>
      </c>
      <c r="C42" s="106">
        <v>0.06</v>
      </c>
      <c r="D42" s="106">
        <v>0.06</v>
      </c>
      <c r="E42" s="106">
        <v>0.06</v>
      </c>
      <c r="F42" s="106">
        <v>0.06</v>
      </c>
      <c r="G42" s="106">
        <v>0.06</v>
      </c>
      <c r="H42" s="106">
        <v>0.06</v>
      </c>
      <c r="I42" s="106">
        <v>0.06</v>
      </c>
      <c r="J42" s="106">
        <v>0.06</v>
      </c>
      <c r="K42" s="106">
        <v>0.06</v>
      </c>
      <c r="L42" s="106">
        <v>0.06</v>
      </c>
      <c r="M42" s="106">
        <v>0.06</v>
      </c>
      <c r="N42" s="106">
        <v>0.06</v>
      </c>
      <c r="O42" s="106">
        <v>0.06</v>
      </c>
      <c r="P42" s="106">
        <v>0.06</v>
      </c>
      <c r="Q42" s="106">
        <v>0.06</v>
      </c>
      <c r="R42" s="106">
        <v>0.06</v>
      </c>
      <c r="S42" s="106">
        <v>0.06</v>
      </c>
      <c r="T42" s="106">
        <v>0.06</v>
      </c>
      <c r="U42" s="106">
        <v>0.06</v>
      </c>
      <c r="V42" s="106">
        <v>0.06</v>
      </c>
      <c r="W42" s="107"/>
      <c r="X42" s="107"/>
      <c r="Y42" s="107"/>
      <c r="Z42" s="107"/>
      <c r="AA42" s="107"/>
    </row>
    <row r="43" spans="1:27" ht="15.75">
      <c r="A43" s="105" t="s">
        <v>502</v>
      </c>
      <c r="B43" s="106">
        <f>B42</f>
        <v>0.06</v>
      </c>
      <c r="C43" s="106">
        <f aca="true" t="shared" si="1" ref="C43:V43">(1+B43)*(1+C42)-1</f>
        <v>0.12360000000000015</v>
      </c>
      <c r="D43" s="106">
        <f t="shared" si="1"/>
        <v>0.1910160000000003</v>
      </c>
      <c r="E43" s="106">
        <f t="shared" si="1"/>
        <v>0.2624769600000003</v>
      </c>
      <c r="F43" s="106">
        <f t="shared" si="1"/>
        <v>0.3382255776000005</v>
      </c>
      <c r="G43" s="106">
        <f t="shared" si="1"/>
        <v>0.4185191122560006</v>
      </c>
      <c r="H43" s="106">
        <f t="shared" si="1"/>
        <v>0.5036302589913606</v>
      </c>
      <c r="I43" s="106">
        <f t="shared" si="1"/>
        <v>0.5938480745308423</v>
      </c>
      <c r="J43" s="106">
        <f t="shared" si="1"/>
        <v>0.6894789590026928</v>
      </c>
      <c r="K43" s="106">
        <f t="shared" si="1"/>
        <v>0.7908476965428546</v>
      </c>
      <c r="L43" s="106">
        <f t="shared" si="1"/>
        <v>0.8982985583354259</v>
      </c>
      <c r="M43" s="106">
        <f t="shared" si="1"/>
        <v>1.0121964718355514</v>
      </c>
      <c r="N43" s="106">
        <f t="shared" si="1"/>
        <v>1.1329282601456847</v>
      </c>
      <c r="O43" s="106">
        <f t="shared" si="1"/>
        <v>1.2609039557544257</v>
      </c>
      <c r="P43" s="106">
        <f t="shared" si="1"/>
        <v>1.3965581930996915</v>
      </c>
      <c r="Q43" s="106">
        <f t="shared" si="1"/>
        <v>1.5403516846856733</v>
      </c>
      <c r="R43" s="106">
        <f t="shared" si="1"/>
        <v>1.692772785766814</v>
      </c>
      <c r="S43" s="106">
        <f t="shared" si="1"/>
        <v>1.8543391529128228</v>
      </c>
      <c r="T43" s="106">
        <f t="shared" si="1"/>
        <v>2.0255995020875925</v>
      </c>
      <c r="U43" s="106">
        <f t="shared" si="1"/>
        <v>2.2071354722128484</v>
      </c>
      <c r="V43" s="106">
        <f t="shared" si="1"/>
        <v>2.3995636005456196</v>
      </c>
      <c r="W43" s="107"/>
      <c r="X43" s="107"/>
      <c r="Y43" s="107"/>
      <c r="Z43" s="107"/>
      <c r="AA43" s="107"/>
    </row>
    <row r="44" spans="1:27" ht="16.5" thickBot="1">
      <c r="A44" s="108" t="s">
        <v>82</v>
      </c>
      <c r="B44" s="109">
        <v>0</v>
      </c>
      <c r="C44" s="110">
        <f>50*2918.4*2.34</f>
        <v>341452.8</v>
      </c>
      <c r="D44" s="110">
        <f aca="true" t="shared" si="2" ref="D44:V44">C44*(1+D42)</f>
        <v>361939.968</v>
      </c>
      <c r="E44" s="110">
        <f t="shared" si="2"/>
        <v>383656.36608</v>
      </c>
      <c r="F44" s="110">
        <f t="shared" si="2"/>
        <v>406675.7480448</v>
      </c>
      <c r="G44" s="110">
        <f t="shared" si="2"/>
        <v>431076.29292748804</v>
      </c>
      <c r="H44" s="110">
        <f t="shared" si="2"/>
        <v>456940.87050313735</v>
      </c>
      <c r="I44" s="110">
        <f t="shared" si="2"/>
        <v>484357.3227333256</v>
      </c>
      <c r="J44" s="110">
        <f t="shared" si="2"/>
        <v>513418.7620973252</v>
      </c>
      <c r="K44" s="110">
        <f t="shared" si="2"/>
        <v>544223.8878231647</v>
      </c>
      <c r="L44" s="110">
        <f t="shared" si="2"/>
        <v>576877.3210925546</v>
      </c>
      <c r="M44" s="110">
        <f t="shared" si="2"/>
        <v>611489.9603581079</v>
      </c>
      <c r="N44" s="110">
        <f t="shared" si="2"/>
        <v>648179.3579795944</v>
      </c>
      <c r="O44" s="110">
        <f t="shared" si="2"/>
        <v>687070.11945837</v>
      </c>
      <c r="P44" s="110">
        <f t="shared" si="2"/>
        <v>728294.3266258723</v>
      </c>
      <c r="Q44" s="110">
        <f t="shared" si="2"/>
        <v>771991.9862234247</v>
      </c>
      <c r="R44" s="110">
        <f t="shared" si="2"/>
        <v>818311.5053968302</v>
      </c>
      <c r="S44" s="110">
        <f t="shared" si="2"/>
        <v>867410.19572064</v>
      </c>
      <c r="T44" s="110">
        <f t="shared" si="2"/>
        <v>919454.8074638784</v>
      </c>
      <c r="U44" s="110">
        <f t="shared" si="2"/>
        <v>974622.0959117112</v>
      </c>
      <c r="V44" s="110">
        <f t="shared" si="2"/>
        <v>1033099.4216664139</v>
      </c>
      <c r="W44" s="111"/>
      <c r="X44" s="111"/>
      <c r="Y44" s="111"/>
      <c r="Z44" s="111"/>
      <c r="AA44" s="111"/>
    </row>
    <row r="45" spans="1:27" ht="16.5" thickBo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3"/>
      <c r="R45" s="113"/>
      <c r="S45" s="113"/>
      <c r="T45" s="113"/>
      <c r="U45" s="113"/>
      <c r="V45" s="113"/>
      <c r="W45" s="114"/>
      <c r="X45" s="114"/>
      <c r="Y45" s="114"/>
      <c r="Z45" s="114"/>
      <c r="AA45" s="114"/>
    </row>
    <row r="46" spans="1:27" ht="15.75">
      <c r="A46" s="115" t="s">
        <v>503</v>
      </c>
      <c r="B46" s="116">
        <v>0</v>
      </c>
      <c r="C46" s="116">
        <f aca="true" t="shared" si="3" ref="C46:V46">B46+1</f>
        <v>1</v>
      </c>
      <c r="D46" s="116">
        <f t="shared" si="3"/>
        <v>2</v>
      </c>
      <c r="E46" s="116">
        <f t="shared" si="3"/>
        <v>3</v>
      </c>
      <c r="F46" s="116">
        <f t="shared" si="3"/>
        <v>4</v>
      </c>
      <c r="G46" s="116">
        <f t="shared" si="3"/>
        <v>5</v>
      </c>
      <c r="H46" s="116">
        <f t="shared" si="3"/>
        <v>6</v>
      </c>
      <c r="I46" s="116">
        <f t="shared" si="3"/>
        <v>7</v>
      </c>
      <c r="J46" s="116">
        <f t="shared" si="3"/>
        <v>8</v>
      </c>
      <c r="K46" s="116">
        <f t="shared" si="3"/>
        <v>9</v>
      </c>
      <c r="L46" s="116">
        <f t="shared" si="3"/>
        <v>10</v>
      </c>
      <c r="M46" s="116">
        <f t="shared" si="3"/>
        <v>11</v>
      </c>
      <c r="N46" s="116">
        <f t="shared" si="3"/>
        <v>12</v>
      </c>
      <c r="O46" s="116">
        <f t="shared" si="3"/>
        <v>13</v>
      </c>
      <c r="P46" s="116">
        <f t="shared" si="3"/>
        <v>14</v>
      </c>
      <c r="Q46" s="116">
        <f t="shared" si="3"/>
        <v>15</v>
      </c>
      <c r="R46" s="116">
        <f t="shared" si="3"/>
        <v>16</v>
      </c>
      <c r="S46" s="116">
        <f t="shared" si="3"/>
        <v>17</v>
      </c>
      <c r="T46" s="116">
        <f t="shared" si="3"/>
        <v>18</v>
      </c>
      <c r="U46" s="116">
        <f t="shared" si="3"/>
        <v>19</v>
      </c>
      <c r="V46" s="116">
        <f t="shared" si="3"/>
        <v>20</v>
      </c>
      <c r="W46" s="104"/>
      <c r="X46" s="104"/>
      <c r="Y46" s="104"/>
      <c r="Z46" s="104"/>
      <c r="AA46" s="104"/>
    </row>
    <row r="47" spans="1:27" ht="15.75">
      <c r="A47" s="105" t="s">
        <v>504</v>
      </c>
      <c r="B47" s="117">
        <v>0</v>
      </c>
      <c r="C47" s="117">
        <f aca="true" t="shared" si="4" ref="C47:J47">B47+B48-B49</f>
        <v>0</v>
      </c>
      <c r="D47" s="117">
        <f t="shared" si="4"/>
        <v>0</v>
      </c>
      <c r="E47" s="117">
        <f t="shared" si="4"/>
        <v>0</v>
      </c>
      <c r="F47" s="117">
        <f t="shared" si="4"/>
        <v>0</v>
      </c>
      <c r="G47" s="117">
        <f t="shared" si="4"/>
        <v>0</v>
      </c>
      <c r="H47" s="117">
        <f t="shared" si="4"/>
        <v>0</v>
      </c>
      <c r="I47" s="117">
        <f t="shared" si="4"/>
        <v>0</v>
      </c>
      <c r="J47" s="117">
        <f t="shared" si="4"/>
        <v>0</v>
      </c>
      <c r="K47" s="117">
        <v>0</v>
      </c>
      <c r="L47" s="117">
        <f aca="true" t="shared" si="5" ref="L47:V47">K47+K48-K49</f>
        <v>0</v>
      </c>
      <c r="M47" s="117">
        <f t="shared" si="5"/>
        <v>0</v>
      </c>
      <c r="N47" s="117">
        <f t="shared" si="5"/>
        <v>0</v>
      </c>
      <c r="O47" s="117">
        <f t="shared" si="5"/>
        <v>0</v>
      </c>
      <c r="P47" s="117">
        <f t="shared" si="5"/>
        <v>0</v>
      </c>
      <c r="Q47" s="117">
        <f t="shared" si="5"/>
        <v>0</v>
      </c>
      <c r="R47" s="117">
        <f t="shared" si="5"/>
        <v>0</v>
      </c>
      <c r="S47" s="117">
        <f t="shared" si="5"/>
        <v>0</v>
      </c>
      <c r="T47" s="117">
        <f t="shared" si="5"/>
        <v>0</v>
      </c>
      <c r="U47" s="117">
        <f t="shared" si="5"/>
        <v>0</v>
      </c>
      <c r="V47" s="117">
        <f t="shared" si="5"/>
        <v>0</v>
      </c>
      <c r="W47" s="118"/>
      <c r="X47" s="118"/>
      <c r="Y47" s="118"/>
      <c r="Z47" s="118"/>
      <c r="AA47" s="118"/>
    </row>
    <row r="48" spans="1:27" ht="15.75">
      <c r="A48" s="105" t="s">
        <v>505</v>
      </c>
      <c r="B48" s="117">
        <f>B18*B21*B36*1.18</f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f>K18*K21*K36*1.18</f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8"/>
      <c r="X48" s="118"/>
      <c r="Y48" s="118"/>
      <c r="Z48" s="118"/>
      <c r="AA48" s="118"/>
    </row>
    <row r="49" spans="1:27" ht="15.75">
      <c r="A49" s="105" t="s">
        <v>506</v>
      </c>
      <c r="B49" s="117">
        <v>0</v>
      </c>
      <c r="C49" s="117">
        <f aca="true" t="shared" si="6" ref="C49:J49">IF(ROUND(C47,1)=0,0,B49+C48/$B$33)</f>
        <v>0</v>
      </c>
      <c r="D49" s="117">
        <f t="shared" si="6"/>
        <v>0</v>
      </c>
      <c r="E49" s="117">
        <f t="shared" si="6"/>
        <v>0</v>
      </c>
      <c r="F49" s="117">
        <f t="shared" si="6"/>
        <v>0</v>
      </c>
      <c r="G49" s="117">
        <f t="shared" si="6"/>
        <v>0</v>
      </c>
      <c r="H49" s="117">
        <f t="shared" si="6"/>
        <v>0</v>
      </c>
      <c r="I49" s="117">
        <f t="shared" si="6"/>
        <v>0</v>
      </c>
      <c r="J49" s="117">
        <f t="shared" si="6"/>
        <v>0</v>
      </c>
      <c r="K49" s="117">
        <v>0</v>
      </c>
      <c r="L49" s="117">
        <f aca="true" t="shared" si="7" ref="L49:V49">IF(ROUND(L47,1)=0,0,K49+L48/$B$33)</f>
        <v>0</v>
      </c>
      <c r="M49" s="117">
        <f t="shared" si="7"/>
        <v>0</v>
      </c>
      <c r="N49" s="117">
        <f t="shared" si="7"/>
        <v>0</v>
      </c>
      <c r="O49" s="117">
        <f t="shared" si="7"/>
        <v>0</v>
      </c>
      <c r="P49" s="117">
        <f t="shared" si="7"/>
        <v>0</v>
      </c>
      <c r="Q49" s="117">
        <f t="shared" si="7"/>
        <v>0</v>
      </c>
      <c r="R49" s="117">
        <f t="shared" si="7"/>
        <v>0</v>
      </c>
      <c r="S49" s="117">
        <f t="shared" si="7"/>
        <v>0</v>
      </c>
      <c r="T49" s="117">
        <f t="shared" si="7"/>
        <v>0</v>
      </c>
      <c r="U49" s="117">
        <f t="shared" si="7"/>
        <v>0</v>
      </c>
      <c r="V49" s="117">
        <f t="shared" si="7"/>
        <v>0</v>
      </c>
      <c r="W49" s="118"/>
      <c r="X49" s="118"/>
      <c r="Y49" s="118"/>
      <c r="Z49" s="118"/>
      <c r="AA49" s="118"/>
    </row>
    <row r="50" spans="1:27" ht="16.5" thickBot="1">
      <c r="A50" s="108" t="s">
        <v>507</v>
      </c>
      <c r="B50" s="119">
        <f aca="true" t="shared" si="8" ref="B50:V50">AVERAGE(SUM(B47:B48),(SUM(B47:B48)-B49))*$B$35</f>
        <v>0</v>
      </c>
      <c r="C50" s="119">
        <f t="shared" si="8"/>
        <v>0</v>
      </c>
      <c r="D50" s="119">
        <f t="shared" si="8"/>
        <v>0</v>
      </c>
      <c r="E50" s="119">
        <f t="shared" si="8"/>
        <v>0</v>
      </c>
      <c r="F50" s="119">
        <f t="shared" si="8"/>
        <v>0</v>
      </c>
      <c r="G50" s="119">
        <f t="shared" si="8"/>
        <v>0</v>
      </c>
      <c r="H50" s="119">
        <f t="shared" si="8"/>
        <v>0</v>
      </c>
      <c r="I50" s="119">
        <f t="shared" si="8"/>
        <v>0</v>
      </c>
      <c r="J50" s="119">
        <f t="shared" si="8"/>
        <v>0</v>
      </c>
      <c r="K50" s="119">
        <f t="shared" si="8"/>
        <v>0</v>
      </c>
      <c r="L50" s="119">
        <f t="shared" si="8"/>
        <v>0</v>
      </c>
      <c r="M50" s="119">
        <f t="shared" si="8"/>
        <v>0</v>
      </c>
      <c r="N50" s="119">
        <f t="shared" si="8"/>
        <v>0</v>
      </c>
      <c r="O50" s="119">
        <f t="shared" si="8"/>
        <v>0</v>
      </c>
      <c r="P50" s="119">
        <f t="shared" si="8"/>
        <v>0</v>
      </c>
      <c r="Q50" s="119">
        <f t="shared" si="8"/>
        <v>0</v>
      </c>
      <c r="R50" s="119">
        <f t="shared" si="8"/>
        <v>0</v>
      </c>
      <c r="S50" s="119">
        <f t="shared" si="8"/>
        <v>0</v>
      </c>
      <c r="T50" s="119">
        <f t="shared" si="8"/>
        <v>0</v>
      </c>
      <c r="U50" s="119">
        <f t="shared" si="8"/>
        <v>0</v>
      </c>
      <c r="V50" s="119">
        <f t="shared" si="8"/>
        <v>0</v>
      </c>
      <c r="W50" s="118"/>
      <c r="X50" s="118"/>
      <c r="Y50" s="118"/>
      <c r="Z50" s="118"/>
      <c r="AA50" s="118"/>
    </row>
    <row r="51" spans="1:27" ht="16.5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2"/>
      <c r="R51" s="122"/>
      <c r="S51" s="122"/>
      <c r="T51" s="122"/>
      <c r="U51" s="122"/>
      <c r="V51" s="122"/>
      <c r="W51" s="114"/>
      <c r="X51" s="114"/>
      <c r="Y51" s="114"/>
      <c r="Z51" s="114"/>
      <c r="AA51" s="114"/>
    </row>
    <row r="52" spans="1:27" ht="15.75">
      <c r="A52" s="115" t="s">
        <v>83</v>
      </c>
      <c r="B52" s="116">
        <f aca="true" t="shared" si="9" ref="B52:V52">B41</f>
        <v>0</v>
      </c>
      <c r="C52" s="116">
        <f t="shared" si="9"/>
        <v>1</v>
      </c>
      <c r="D52" s="116">
        <f t="shared" si="9"/>
        <v>2</v>
      </c>
      <c r="E52" s="116">
        <f t="shared" si="9"/>
        <v>3</v>
      </c>
      <c r="F52" s="116">
        <f t="shared" si="9"/>
        <v>4</v>
      </c>
      <c r="G52" s="116">
        <f t="shared" si="9"/>
        <v>5</v>
      </c>
      <c r="H52" s="116">
        <f t="shared" si="9"/>
        <v>6</v>
      </c>
      <c r="I52" s="116">
        <f t="shared" si="9"/>
        <v>7</v>
      </c>
      <c r="J52" s="116">
        <f t="shared" si="9"/>
        <v>8</v>
      </c>
      <c r="K52" s="116">
        <f t="shared" si="9"/>
        <v>9</v>
      </c>
      <c r="L52" s="116">
        <f t="shared" si="9"/>
        <v>10</v>
      </c>
      <c r="M52" s="116">
        <f t="shared" si="9"/>
        <v>11</v>
      </c>
      <c r="N52" s="116">
        <f t="shared" si="9"/>
        <v>12</v>
      </c>
      <c r="O52" s="116">
        <f t="shared" si="9"/>
        <v>13</v>
      </c>
      <c r="P52" s="116">
        <f t="shared" si="9"/>
        <v>14</v>
      </c>
      <c r="Q52" s="116">
        <f t="shared" si="9"/>
        <v>15</v>
      </c>
      <c r="R52" s="116">
        <f t="shared" si="9"/>
        <v>16</v>
      </c>
      <c r="S52" s="116">
        <f t="shared" si="9"/>
        <v>17</v>
      </c>
      <c r="T52" s="116">
        <f t="shared" si="9"/>
        <v>18</v>
      </c>
      <c r="U52" s="116">
        <f t="shared" si="9"/>
        <v>19</v>
      </c>
      <c r="V52" s="116">
        <f t="shared" si="9"/>
        <v>20</v>
      </c>
      <c r="W52" s="104"/>
      <c r="X52" s="104"/>
      <c r="Y52" s="104"/>
      <c r="Z52" s="104"/>
      <c r="AA52" s="104"/>
    </row>
    <row r="53" spans="1:27" ht="14.25">
      <c r="A53" s="123" t="s">
        <v>508</v>
      </c>
      <c r="B53" s="124">
        <f aca="true" t="shared" si="10" ref="B53:V53">B44*$B$21</f>
        <v>0</v>
      </c>
      <c r="C53" s="124">
        <f t="shared" si="10"/>
        <v>341452.8</v>
      </c>
      <c r="D53" s="124">
        <f t="shared" si="10"/>
        <v>361939.968</v>
      </c>
      <c r="E53" s="124">
        <f t="shared" si="10"/>
        <v>383656.36608</v>
      </c>
      <c r="F53" s="124">
        <f t="shared" si="10"/>
        <v>406675.7480448</v>
      </c>
      <c r="G53" s="124">
        <f t="shared" si="10"/>
        <v>431076.29292748804</v>
      </c>
      <c r="H53" s="124">
        <f t="shared" si="10"/>
        <v>456940.87050313735</v>
      </c>
      <c r="I53" s="124">
        <f t="shared" si="10"/>
        <v>484357.3227333256</v>
      </c>
      <c r="J53" s="124">
        <f t="shared" si="10"/>
        <v>513418.7620973252</v>
      </c>
      <c r="K53" s="124">
        <f t="shared" si="10"/>
        <v>544223.8878231647</v>
      </c>
      <c r="L53" s="124">
        <f t="shared" si="10"/>
        <v>576877.3210925546</v>
      </c>
      <c r="M53" s="124">
        <f t="shared" si="10"/>
        <v>611489.9603581079</v>
      </c>
      <c r="N53" s="124">
        <f t="shared" si="10"/>
        <v>648179.3579795944</v>
      </c>
      <c r="O53" s="124">
        <f t="shared" si="10"/>
        <v>687070.11945837</v>
      </c>
      <c r="P53" s="124">
        <f t="shared" si="10"/>
        <v>728294.3266258723</v>
      </c>
      <c r="Q53" s="124">
        <f t="shared" si="10"/>
        <v>771991.9862234247</v>
      </c>
      <c r="R53" s="124">
        <f t="shared" si="10"/>
        <v>818311.5053968302</v>
      </c>
      <c r="S53" s="124">
        <f t="shared" si="10"/>
        <v>867410.19572064</v>
      </c>
      <c r="T53" s="124">
        <f t="shared" si="10"/>
        <v>919454.8074638784</v>
      </c>
      <c r="U53" s="124">
        <f t="shared" si="10"/>
        <v>974622.0959117112</v>
      </c>
      <c r="V53" s="124">
        <f t="shared" si="10"/>
        <v>1033099.4216664139</v>
      </c>
      <c r="W53" s="125"/>
      <c r="X53" s="125"/>
      <c r="Y53" s="125"/>
      <c r="Z53" s="125"/>
      <c r="AA53" s="125"/>
    </row>
    <row r="54" spans="1:27" ht="15.75">
      <c r="A54" s="105" t="s">
        <v>509</v>
      </c>
      <c r="B54" s="126">
        <f aca="true" t="shared" si="11" ref="B54:V54">SUM(B55:B60)</f>
        <v>0</v>
      </c>
      <c r="C54" s="126">
        <f t="shared" si="11"/>
        <v>0</v>
      </c>
      <c r="D54" s="126">
        <f t="shared" si="11"/>
        <v>0</v>
      </c>
      <c r="E54" s="126">
        <f t="shared" si="11"/>
        <v>0</v>
      </c>
      <c r="F54" s="126">
        <f t="shared" si="11"/>
        <v>0</v>
      </c>
      <c r="G54" s="126">
        <f t="shared" si="11"/>
        <v>0</v>
      </c>
      <c r="H54" s="126">
        <f t="shared" si="11"/>
        <v>0</v>
      </c>
      <c r="I54" s="126">
        <f t="shared" si="11"/>
        <v>0</v>
      </c>
      <c r="J54" s="126">
        <f t="shared" si="11"/>
        <v>0</v>
      </c>
      <c r="K54" s="126">
        <f t="shared" si="11"/>
        <v>0</v>
      </c>
      <c r="L54" s="126">
        <f t="shared" si="11"/>
        <v>0</v>
      </c>
      <c r="M54" s="126">
        <f t="shared" si="11"/>
        <v>0</v>
      </c>
      <c r="N54" s="126">
        <f t="shared" si="11"/>
        <v>0</v>
      </c>
      <c r="O54" s="126">
        <f t="shared" si="11"/>
        <v>0</v>
      </c>
      <c r="P54" s="126">
        <f t="shared" si="11"/>
        <v>0</v>
      </c>
      <c r="Q54" s="126">
        <f t="shared" si="11"/>
        <v>0</v>
      </c>
      <c r="R54" s="126">
        <f t="shared" si="11"/>
        <v>0</v>
      </c>
      <c r="S54" s="126">
        <f t="shared" si="11"/>
        <v>0</v>
      </c>
      <c r="T54" s="126">
        <f t="shared" si="11"/>
        <v>0</v>
      </c>
      <c r="U54" s="126">
        <f t="shared" si="11"/>
        <v>0</v>
      </c>
      <c r="V54" s="126">
        <f t="shared" si="11"/>
        <v>0</v>
      </c>
      <c r="W54" s="127"/>
      <c r="X54" s="127"/>
      <c r="Y54" s="127"/>
      <c r="Z54" s="127"/>
      <c r="AA54" s="127"/>
    </row>
    <row r="55" spans="1:27" ht="15.75">
      <c r="A55" s="128" t="s">
        <v>92</v>
      </c>
      <c r="B55" s="129">
        <v>0</v>
      </c>
      <c r="C55" s="129"/>
      <c r="D55" s="129"/>
      <c r="E55" s="129"/>
      <c r="F55" s="129"/>
      <c r="G55" s="129">
        <f aca="true" t="shared" si="12" ref="G55:V55">F55*1.06</f>
        <v>0</v>
      </c>
      <c r="H55" s="129">
        <f t="shared" si="12"/>
        <v>0</v>
      </c>
      <c r="I55" s="129">
        <f t="shared" si="12"/>
        <v>0</v>
      </c>
      <c r="J55" s="129">
        <f t="shared" si="12"/>
        <v>0</v>
      </c>
      <c r="K55" s="129">
        <f t="shared" si="12"/>
        <v>0</v>
      </c>
      <c r="L55" s="129">
        <f t="shared" si="12"/>
        <v>0</v>
      </c>
      <c r="M55" s="129">
        <f t="shared" si="12"/>
        <v>0</v>
      </c>
      <c r="N55" s="129">
        <f t="shared" si="12"/>
        <v>0</v>
      </c>
      <c r="O55" s="129">
        <f t="shared" si="12"/>
        <v>0</v>
      </c>
      <c r="P55" s="129">
        <f t="shared" si="12"/>
        <v>0</v>
      </c>
      <c r="Q55" s="129">
        <f t="shared" si="12"/>
        <v>0</v>
      </c>
      <c r="R55" s="129">
        <f t="shared" si="12"/>
        <v>0</v>
      </c>
      <c r="S55" s="129">
        <f t="shared" si="12"/>
        <v>0</v>
      </c>
      <c r="T55" s="129">
        <f t="shared" si="12"/>
        <v>0</v>
      </c>
      <c r="U55" s="129">
        <f t="shared" si="12"/>
        <v>0</v>
      </c>
      <c r="V55" s="129">
        <f t="shared" si="12"/>
        <v>0</v>
      </c>
      <c r="W55" s="130"/>
      <c r="X55" s="130"/>
      <c r="Y55" s="130"/>
      <c r="Z55" s="130"/>
      <c r="AA55" s="130"/>
    </row>
    <row r="56" spans="1:27" ht="15.75">
      <c r="A56" s="131" t="str">
        <f>A25</f>
        <v>Прочие расходы при эксплуатации объекта, руб. без НДС</v>
      </c>
      <c r="B56" s="126">
        <f aca="true" t="shared" si="13" ref="B56:V56">-IF(B$41&lt;=$B$26,0,$B$25*(1+B$43)*$B$21)</f>
        <v>0</v>
      </c>
      <c r="C56" s="126">
        <f t="shared" si="13"/>
        <v>0</v>
      </c>
      <c r="D56" s="126">
        <f t="shared" si="13"/>
        <v>0</v>
      </c>
      <c r="E56" s="126">
        <f t="shared" si="13"/>
        <v>0</v>
      </c>
      <c r="F56" s="126">
        <f t="shared" si="13"/>
        <v>0</v>
      </c>
      <c r="G56" s="126">
        <f t="shared" si="13"/>
        <v>0</v>
      </c>
      <c r="H56" s="126">
        <f t="shared" si="13"/>
        <v>0</v>
      </c>
      <c r="I56" s="126">
        <f t="shared" si="13"/>
        <v>0</v>
      </c>
      <c r="J56" s="126">
        <f t="shared" si="13"/>
        <v>0</v>
      </c>
      <c r="K56" s="126">
        <f t="shared" si="13"/>
        <v>0</v>
      </c>
      <c r="L56" s="126">
        <f t="shared" si="13"/>
        <v>0</v>
      </c>
      <c r="M56" s="126">
        <f t="shared" si="13"/>
        <v>0</v>
      </c>
      <c r="N56" s="126">
        <f t="shared" si="13"/>
        <v>0</v>
      </c>
      <c r="O56" s="126">
        <f t="shared" si="13"/>
        <v>0</v>
      </c>
      <c r="P56" s="126">
        <f t="shared" si="13"/>
        <v>0</v>
      </c>
      <c r="Q56" s="126">
        <f t="shared" si="13"/>
        <v>0</v>
      </c>
      <c r="R56" s="126">
        <f t="shared" si="13"/>
        <v>0</v>
      </c>
      <c r="S56" s="126">
        <f t="shared" si="13"/>
        <v>0</v>
      </c>
      <c r="T56" s="126">
        <f t="shared" si="13"/>
        <v>0</v>
      </c>
      <c r="U56" s="126">
        <f t="shared" si="13"/>
        <v>0</v>
      </c>
      <c r="V56" s="126">
        <f t="shared" si="13"/>
        <v>0</v>
      </c>
      <c r="W56" s="127"/>
      <c r="X56" s="127"/>
      <c r="Y56" s="127"/>
      <c r="Z56" s="127"/>
      <c r="AA56" s="127"/>
    </row>
    <row r="57" spans="1:27" ht="15.75">
      <c r="A57" s="131" t="s">
        <v>131</v>
      </c>
      <c r="B57" s="126">
        <f aca="true" t="shared" si="14" ref="B57:V57">-IF(B$41&lt;=$B$23,0,$B$28*(1+B$43)*$B$21)</f>
        <v>0</v>
      </c>
      <c r="C57" s="126">
        <f t="shared" si="14"/>
        <v>0</v>
      </c>
      <c r="D57" s="126">
        <f t="shared" si="14"/>
        <v>0</v>
      </c>
      <c r="E57" s="126">
        <f t="shared" si="14"/>
        <v>0</v>
      </c>
      <c r="F57" s="126">
        <f t="shared" si="14"/>
        <v>0</v>
      </c>
      <c r="G57" s="126">
        <f t="shared" si="14"/>
        <v>0</v>
      </c>
      <c r="H57" s="126">
        <f t="shared" si="14"/>
        <v>0</v>
      </c>
      <c r="I57" s="126">
        <f t="shared" si="14"/>
        <v>0</v>
      </c>
      <c r="J57" s="126">
        <f t="shared" si="14"/>
        <v>0</v>
      </c>
      <c r="K57" s="126">
        <f t="shared" si="14"/>
        <v>0</v>
      </c>
      <c r="L57" s="126">
        <f t="shared" si="14"/>
        <v>0</v>
      </c>
      <c r="M57" s="126">
        <f t="shared" si="14"/>
        <v>0</v>
      </c>
      <c r="N57" s="126">
        <f t="shared" si="14"/>
        <v>0</v>
      </c>
      <c r="O57" s="126">
        <f t="shared" si="14"/>
        <v>0</v>
      </c>
      <c r="P57" s="126">
        <f t="shared" si="14"/>
        <v>0</v>
      </c>
      <c r="Q57" s="126">
        <f t="shared" si="14"/>
        <v>0</v>
      </c>
      <c r="R57" s="126">
        <f t="shared" si="14"/>
        <v>0</v>
      </c>
      <c r="S57" s="126">
        <f t="shared" si="14"/>
        <v>0</v>
      </c>
      <c r="T57" s="126">
        <f t="shared" si="14"/>
        <v>0</v>
      </c>
      <c r="U57" s="126">
        <f t="shared" si="14"/>
        <v>0</v>
      </c>
      <c r="V57" s="126">
        <f t="shared" si="14"/>
        <v>0</v>
      </c>
      <c r="W57" s="127"/>
      <c r="X57" s="127"/>
      <c r="Y57" s="127"/>
      <c r="Z57" s="127"/>
      <c r="AA57" s="127"/>
    </row>
    <row r="58" spans="1:27" ht="15.75">
      <c r="A58" s="131"/>
      <c r="B58" s="126">
        <f aca="true" t="shared" si="15" ref="B58:V58">-$B$30*(1+B$43)*$B$21*365</f>
        <v>0</v>
      </c>
      <c r="C58" s="126">
        <f t="shared" si="15"/>
        <v>0</v>
      </c>
      <c r="D58" s="126">
        <f t="shared" si="15"/>
        <v>0</v>
      </c>
      <c r="E58" s="126">
        <f t="shared" si="15"/>
        <v>0</v>
      </c>
      <c r="F58" s="126">
        <f t="shared" si="15"/>
        <v>0</v>
      </c>
      <c r="G58" s="126">
        <f t="shared" si="15"/>
        <v>0</v>
      </c>
      <c r="H58" s="126">
        <f t="shared" si="15"/>
        <v>0</v>
      </c>
      <c r="I58" s="126">
        <f t="shared" si="15"/>
        <v>0</v>
      </c>
      <c r="J58" s="126">
        <f t="shared" si="15"/>
        <v>0</v>
      </c>
      <c r="K58" s="126">
        <f t="shared" si="15"/>
        <v>0</v>
      </c>
      <c r="L58" s="126">
        <f t="shared" si="15"/>
        <v>0</v>
      </c>
      <c r="M58" s="126">
        <f t="shared" si="15"/>
        <v>0</v>
      </c>
      <c r="N58" s="126">
        <f t="shared" si="15"/>
        <v>0</v>
      </c>
      <c r="O58" s="126">
        <f t="shared" si="15"/>
        <v>0</v>
      </c>
      <c r="P58" s="126">
        <f t="shared" si="15"/>
        <v>0</v>
      </c>
      <c r="Q58" s="126">
        <f t="shared" si="15"/>
        <v>0</v>
      </c>
      <c r="R58" s="126">
        <f t="shared" si="15"/>
        <v>0</v>
      </c>
      <c r="S58" s="126">
        <f t="shared" si="15"/>
        <v>0</v>
      </c>
      <c r="T58" s="126">
        <f t="shared" si="15"/>
        <v>0</v>
      </c>
      <c r="U58" s="126">
        <f t="shared" si="15"/>
        <v>0</v>
      </c>
      <c r="V58" s="126">
        <f t="shared" si="15"/>
        <v>0</v>
      </c>
      <c r="W58" s="127"/>
      <c r="X58" s="127"/>
      <c r="Y58" s="127"/>
      <c r="Z58" s="127"/>
      <c r="AA58" s="127"/>
    </row>
    <row r="59" spans="1:27" ht="15.75">
      <c r="A59" s="131" t="s">
        <v>84</v>
      </c>
      <c r="B59" s="126">
        <f>-$B$31*(1+B$43)*12</f>
        <v>0</v>
      </c>
      <c r="C59" s="126">
        <v>0</v>
      </c>
      <c r="D59" s="126">
        <f aca="true" t="shared" si="16" ref="D59:V59">C59*(1+D42)</f>
        <v>0</v>
      </c>
      <c r="E59" s="126">
        <f t="shared" si="16"/>
        <v>0</v>
      </c>
      <c r="F59" s="126">
        <f t="shared" si="16"/>
        <v>0</v>
      </c>
      <c r="G59" s="126">
        <f t="shared" si="16"/>
        <v>0</v>
      </c>
      <c r="H59" s="126">
        <f t="shared" si="16"/>
        <v>0</v>
      </c>
      <c r="I59" s="126">
        <f t="shared" si="16"/>
        <v>0</v>
      </c>
      <c r="J59" s="126">
        <f t="shared" si="16"/>
        <v>0</v>
      </c>
      <c r="K59" s="126">
        <f t="shared" si="16"/>
        <v>0</v>
      </c>
      <c r="L59" s="126">
        <f t="shared" si="16"/>
        <v>0</v>
      </c>
      <c r="M59" s="126">
        <f t="shared" si="16"/>
        <v>0</v>
      </c>
      <c r="N59" s="126">
        <f t="shared" si="16"/>
        <v>0</v>
      </c>
      <c r="O59" s="126">
        <f t="shared" si="16"/>
        <v>0</v>
      </c>
      <c r="P59" s="126">
        <f t="shared" si="16"/>
        <v>0</v>
      </c>
      <c r="Q59" s="126">
        <f t="shared" si="16"/>
        <v>0</v>
      </c>
      <c r="R59" s="126">
        <f t="shared" si="16"/>
        <v>0</v>
      </c>
      <c r="S59" s="126">
        <f t="shared" si="16"/>
        <v>0</v>
      </c>
      <c r="T59" s="126">
        <f t="shared" si="16"/>
        <v>0</v>
      </c>
      <c r="U59" s="126">
        <f t="shared" si="16"/>
        <v>0</v>
      </c>
      <c r="V59" s="126">
        <f t="shared" si="16"/>
        <v>0</v>
      </c>
      <c r="W59" s="127"/>
      <c r="X59" s="127"/>
      <c r="Y59" s="127"/>
      <c r="Z59" s="127"/>
      <c r="AA59" s="127"/>
    </row>
    <row r="60" spans="1:27" ht="15.75">
      <c r="A60" s="131" t="s">
        <v>511</v>
      </c>
      <c r="B60" s="126">
        <f>-(($B$18+$B$19)*$B$21+($B$18+$B$19)*$B$21+SUM($B$62:B62))/2*0%</f>
        <v>0</v>
      </c>
      <c r="C60" s="126">
        <f>-(($B$18+$B$19)*$B$21+($B$18+$B$19)*$B$21+SUM($B$62:C62))/2*0%</f>
        <v>0</v>
      </c>
      <c r="D60" s="126">
        <f>-(($B$18+$B$19)*$B$21+($B$18+$B$19)*$B$21+SUM($B$62:D62))/2*0%</f>
        <v>0</v>
      </c>
      <c r="E60" s="126">
        <f>-(($B$18+$B$19)*$B$21+($B$18+$B$19)*$B$21+SUM($B$62:E62))/2*0%</f>
        <v>0</v>
      </c>
      <c r="F60" s="126">
        <f>-(($B$18+$B$19)*$B$21+($B$18+$B$19)*$B$21+SUM($B$62:F62))/2*0%</f>
        <v>0</v>
      </c>
      <c r="G60" s="126">
        <f>-(($B$18+$B$19)*$B$21+($B$18+$B$19)*$B$21+SUM($B$62:G62))/2*0%</f>
        <v>0</v>
      </c>
      <c r="H60" s="126">
        <f>-(($B$18+$B$19)*$B$21+($B$18+$B$19)*$B$21+SUM($B$62:H62))/2*0%</f>
        <v>0</v>
      </c>
      <c r="I60" s="126">
        <f>-(($B$18+$B$19)*$B$21+($B$18+$B$19)*$B$21+SUM($B$62:I62))/2*0%</f>
        <v>0</v>
      </c>
      <c r="J60" s="126">
        <f>-(($B$18+$B$19)*$B$21+($B$18+$B$19)*$B$21+SUM($B$62:J62))/2*0%</f>
        <v>0</v>
      </c>
      <c r="K60" s="126">
        <f>-(($B$18+$B$19)*$B$21+($B$18+$B$19)*$B$21+SUM($B$62:K62))/2*0%</f>
        <v>0</v>
      </c>
      <c r="L60" s="126">
        <f>-(($B$18+$B$19)*$B$21+($B$18+$B$19)*$B$21+SUM($B$62:L62))/2*0%</f>
        <v>0</v>
      </c>
      <c r="M60" s="126">
        <f>-(($B$18+$B$19)*$B$21+($B$18+$B$19)*$B$21+SUM($B$62:M62))/2*0%</f>
        <v>0</v>
      </c>
      <c r="N60" s="126">
        <f>-(($B$18+$B$19)*$B$21+($B$18+$B$19)*$B$21+SUM($B$62:N62))/2*0%</f>
        <v>0</v>
      </c>
      <c r="O60" s="126">
        <f>-(($B$18+$B$19)*$B$21+($B$18+$B$19)*$B$21+SUM($B$62:O62))/2*0%</f>
        <v>0</v>
      </c>
      <c r="P60" s="126">
        <f>-(($B$18+$B$19)*$B$21+($B$18+$B$19)*$B$21+SUM($B$62:P62))/2*0%</f>
        <v>0</v>
      </c>
      <c r="Q60" s="126">
        <f>-(($B$18+$B$19)*$B$21+($B$18+$B$19)*$B$21+SUM($B$62:Q62))/2*0%</f>
        <v>0</v>
      </c>
      <c r="R60" s="126">
        <f>-(($B$18+$B$19)*$B$21+($B$18+$B$19)*$B$21+SUM($B$62:R62))/2*0%</f>
        <v>0</v>
      </c>
      <c r="S60" s="126">
        <f>-(($B$18+$B$19)*$B$21+($B$18+$B$19)*$B$21+SUM($B$62:S62))/2*0%</f>
        <v>0</v>
      </c>
      <c r="T60" s="126">
        <f>-(($B$18+$B$19)*$B$21+($B$18+$B$19)*$B$21+SUM($B$62:T62))/2*0%</f>
        <v>0</v>
      </c>
      <c r="U60" s="126">
        <f>-(($B$18+$B$19)*$B$21+($B$18+$B$19)*$B$21+SUM($B$62:U62))/2*0%</f>
        <v>0</v>
      </c>
      <c r="V60" s="126">
        <f>-(($B$18+$B$19)*$B$21+($B$18+$B$19)*$B$21+SUM($B$62:V62))/2*0%</f>
        <v>0</v>
      </c>
      <c r="W60" s="127"/>
      <c r="X60" s="127"/>
      <c r="Y60" s="127"/>
      <c r="Z60" s="127"/>
      <c r="AA60" s="127"/>
    </row>
    <row r="61" spans="1:27" ht="14.25">
      <c r="A61" s="132" t="s">
        <v>600</v>
      </c>
      <c r="B61" s="124">
        <f aca="true" t="shared" si="17" ref="B61:V61">B53+B54</f>
        <v>0</v>
      </c>
      <c r="C61" s="124">
        <f t="shared" si="17"/>
        <v>341452.8</v>
      </c>
      <c r="D61" s="124">
        <f t="shared" si="17"/>
        <v>361939.968</v>
      </c>
      <c r="E61" s="124">
        <f t="shared" si="17"/>
        <v>383656.36608</v>
      </c>
      <c r="F61" s="124">
        <f t="shared" si="17"/>
        <v>406675.7480448</v>
      </c>
      <c r="G61" s="124">
        <f t="shared" si="17"/>
        <v>431076.29292748804</v>
      </c>
      <c r="H61" s="124">
        <f t="shared" si="17"/>
        <v>456940.87050313735</v>
      </c>
      <c r="I61" s="124">
        <f t="shared" si="17"/>
        <v>484357.3227333256</v>
      </c>
      <c r="J61" s="124">
        <f t="shared" si="17"/>
        <v>513418.7620973252</v>
      </c>
      <c r="K61" s="124">
        <f t="shared" si="17"/>
        <v>544223.8878231647</v>
      </c>
      <c r="L61" s="124">
        <f t="shared" si="17"/>
        <v>576877.3210925546</v>
      </c>
      <c r="M61" s="124">
        <f t="shared" si="17"/>
        <v>611489.9603581079</v>
      </c>
      <c r="N61" s="124">
        <f t="shared" si="17"/>
        <v>648179.3579795944</v>
      </c>
      <c r="O61" s="124">
        <f t="shared" si="17"/>
        <v>687070.11945837</v>
      </c>
      <c r="P61" s="124">
        <f t="shared" si="17"/>
        <v>728294.3266258723</v>
      </c>
      <c r="Q61" s="124">
        <f t="shared" si="17"/>
        <v>771991.9862234247</v>
      </c>
      <c r="R61" s="124">
        <f t="shared" si="17"/>
        <v>818311.5053968302</v>
      </c>
      <c r="S61" s="124">
        <f t="shared" si="17"/>
        <v>867410.19572064</v>
      </c>
      <c r="T61" s="124">
        <f t="shared" si="17"/>
        <v>919454.8074638784</v>
      </c>
      <c r="U61" s="124">
        <f t="shared" si="17"/>
        <v>974622.0959117112</v>
      </c>
      <c r="V61" s="124">
        <f t="shared" si="17"/>
        <v>1033099.4216664139</v>
      </c>
      <c r="W61" s="125"/>
      <c r="X61" s="125"/>
      <c r="Y61" s="125"/>
      <c r="Z61" s="125"/>
      <c r="AA61" s="125"/>
    </row>
    <row r="62" spans="1:28" ht="15.75">
      <c r="A62" s="131" t="s">
        <v>512</v>
      </c>
      <c r="B62" s="126"/>
      <c r="C62" s="126">
        <f>-(B18+B19)*1.18*B21/B20</f>
        <v>-2644675</v>
      </c>
      <c r="D62" s="126">
        <f aca="true" t="shared" si="18" ref="D62:V62">C62</f>
        <v>-2644675</v>
      </c>
      <c r="E62" s="126">
        <f t="shared" si="18"/>
        <v>-2644675</v>
      </c>
      <c r="F62" s="126">
        <f t="shared" si="18"/>
        <v>-2644675</v>
      </c>
      <c r="G62" s="126">
        <f t="shared" si="18"/>
        <v>-2644675</v>
      </c>
      <c r="H62" s="126">
        <f t="shared" si="18"/>
        <v>-2644675</v>
      </c>
      <c r="I62" s="126">
        <f t="shared" si="18"/>
        <v>-2644675</v>
      </c>
      <c r="J62" s="126">
        <f t="shared" si="18"/>
        <v>-2644675</v>
      </c>
      <c r="K62" s="126">
        <f t="shared" si="18"/>
        <v>-2644675</v>
      </c>
      <c r="L62" s="126">
        <f t="shared" si="18"/>
        <v>-2644675</v>
      </c>
      <c r="M62" s="126">
        <f t="shared" si="18"/>
        <v>-2644675</v>
      </c>
      <c r="N62" s="126">
        <f t="shared" si="18"/>
        <v>-2644675</v>
      </c>
      <c r="O62" s="126">
        <f t="shared" si="18"/>
        <v>-2644675</v>
      </c>
      <c r="P62" s="126">
        <f t="shared" si="18"/>
        <v>-2644675</v>
      </c>
      <c r="Q62" s="126">
        <f t="shared" si="18"/>
        <v>-2644675</v>
      </c>
      <c r="R62" s="126">
        <f t="shared" si="18"/>
        <v>-2644675</v>
      </c>
      <c r="S62" s="126">
        <f t="shared" si="18"/>
        <v>-2644675</v>
      </c>
      <c r="T62" s="126">
        <f t="shared" si="18"/>
        <v>-2644675</v>
      </c>
      <c r="U62" s="126">
        <f t="shared" si="18"/>
        <v>-2644675</v>
      </c>
      <c r="V62" s="126">
        <f t="shared" si="18"/>
        <v>-2644675</v>
      </c>
      <c r="W62" s="127"/>
      <c r="X62" s="127"/>
      <c r="Y62" s="127"/>
      <c r="Z62" s="127"/>
      <c r="AA62" s="127"/>
      <c r="AB62" s="133"/>
    </row>
    <row r="63" spans="1:27" ht="14.25">
      <c r="A63" s="132" t="s">
        <v>85</v>
      </c>
      <c r="B63" s="124"/>
      <c r="C63" s="124">
        <f aca="true" t="shared" si="19" ref="C63:V63">C61+C62</f>
        <v>-2303222.2</v>
      </c>
      <c r="D63" s="124">
        <f t="shared" si="19"/>
        <v>-2282735.032</v>
      </c>
      <c r="E63" s="124">
        <f t="shared" si="19"/>
        <v>-2261018.63392</v>
      </c>
      <c r="F63" s="124">
        <f t="shared" si="19"/>
        <v>-2237999.2519552</v>
      </c>
      <c r="G63" s="124">
        <f t="shared" si="19"/>
        <v>-2213598.707072512</v>
      </c>
      <c r="H63" s="124">
        <f t="shared" si="19"/>
        <v>-2187734.1294968626</v>
      </c>
      <c r="I63" s="124">
        <f t="shared" si="19"/>
        <v>-2160317.6772666746</v>
      </c>
      <c r="J63" s="124">
        <f t="shared" si="19"/>
        <v>-2131256.237902675</v>
      </c>
      <c r="K63" s="124">
        <f t="shared" si="19"/>
        <v>-2100451.1121768355</v>
      </c>
      <c r="L63" s="124">
        <f t="shared" si="19"/>
        <v>-2067797.6789074454</v>
      </c>
      <c r="M63" s="124">
        <f t="shared" si="19"/>
        <v>-2033185.039641892</v>
      </c>
      <c r="N63" s="124">
        <f t="shared" si="19"/>
        <v>-1996495.6420204057</v>
      </c>
      <c r="O63" s="124">
        <f t="shared" si="19"/>
        <v>-1957604.88054163</v>
      </c>
      <c r="P63" s="124">
        <f t="shared" si="19"/>
        <v>-1916380.6733741276</v>
      </c>
      <c r="Q63" s="124">
        <f t="shared" si="19"/>
        <v>-1872683.0137765752</v>
      </c>
      <c r="R63" s="124">
        <f t="shared" si="19"/>
        <v>-1826363.4946031698</v>
      </c>
      <c r="S63" s="124">
        <f t="shared" si="19"/>
        <v>-1777264.80427936</v>
      </c>
      <c r="T63" s="124">
        <f t="shared" si="19"/>
        <v>-1725220.1925361217</v>
      </c>
      <c r="U63" s="124">
        <f t="shared" si="19"/>
        <v>-1670052.9040882888</v>
      </c>
      <c r="V63" s="124">
        <f t="shared" si="19"/>
        <v>-1611575.578333586</v>
      </c>
      <c r="W63" s="125"/>
      <c r="X63" s="125"/>
      <c r="Y63" s="125"/>
      <c r="Z63" s="125"/>
      <c r="AA63" s="125"/>
    </row>
    <row r="64" spans="1:27" ht="15.75">
      <c r="A64" s="131" t="s">
        <v>513</v>
      </c>
      <c r="B64" s="126"/>
      <c r="C64" s="126">
        <f aca="true" t="shared" si="20" ref="C64:V64">-C50</f>
        <v>0</v>
      </c>
      <c r="D64" s="126">
        <f t="shared" si="20"/>
        <v>0</v>
      </c>
      <c r="E64" s="126">
        <f t="shared" si="20"/>
        <v>0</v>
      </c>
      <c r="F64" s="126">
        <f t="shared" si="20"/>
        <v>0</v>
      </c>
      <c r="G64" s="126">
        <f t="shared" si="20"/>
        <v>0</v>
      </c>
      <c r="H64" s="126">
        <f t="shared" si="20"/>
        <v>0</v>
      </c>
      <c r="I64" s="126">
        <f t="shared" si="20"/>
        <v>0</v>
      </c>
      <c r="J64" s="126">
        <f t="shared" si="20"/>
        <v>0</v>
      </c>
      <c r="K64" s="126">
        <f t="shared" si="20"/>
        <v>0</v>
      </c>
      <c r="L64" s="126">
        <f t="shared" si="20"/>
        <v>0</v>
      </c>
      <c r="M64" s="126">
        <f t="shared" si="20"/>
        <v>0</v>
      </c>
      <c r="N64" s="126">
        <f t="shared" si="20"/>
        <v>0</v>
      </c>
      <c r="O64" s="126">
        <f t="shared" si="20"/>
        <v>0</v>
      </c>
      <c r="P64" s="126">
        <f t="shared" si="20"/>
        <v>0</v>
      </c>
      <c r="Q64" s="126">
        <f t="shared" si="20"/>
        <v>0</v>
      </c>
      <c r="R64" s="126">
        <f t="shared" si="20"/>
        <v>0</v>
      </c>
      <c r="S64" s="126">
        <f t="shared" si="20"/>
        <v>0</v>
      </c>
      <c r="T64" s="126">
        <f t="shared" si="20"/>
        <v>0</v>
      </c>
      <c r="U64" s="126">
        <f t="shared" si="20"/>
        <v>0</v>
      </c>
      <c r="V64" s="126">
        <f t="shared" si="20"/>
        <v>0</v>
      </c>
      <c r="W64" s="127"/>
      <c r="X64" s="127"/>
      <c r="Y64" s="127"/>
      <c r="Z64" s="127"/>
      <c r="AA64" s="127"/>
    </row>
    <row r="65" spans="1:27" ht="14.25">
      <c r="A65" s="132" t="s">
        <v>514</v>
      </c>
      <c r="B65" s="124"/>
      <c r="C65" s="124">
        <f aca="true" t="shared" si="21" ref="C65:V65">C63+C64</f>
        <v>-2303222.2</v>
      </c>
      <c r="D65" s="124">
        <f t="shared" si="21"/>
        <v>-2282735.032</v>
      </c>
      <c r="E65" s="124">
        <f t="shared" si="21"/>
        <v>-2261018.63392</v>
      </c>
      <c r="F65" s="124">
        <f t="shared" si="21"/>
        <v>-2237999.2519552</v>
      </c>
      <c r="G65" s="124">
        <f t="shared" si="21"/>
        <v>-2213598.707072512</v>
      </c>
      <c r="H65" s="124">
        <f t="shared" si="21"/>
        <v>-2187734.1294968626</v>
      </c>
      <c r="I65" s="124">
        <f t="shared" si="21"/>
        <v>-2160317.6772666746</v>
      </c>
      <c r="J65" s="124">
        <f t="shared" si="21"/>
        <v>-2131256.237902675</v>
      </c>
      <c r="K65" s="124">
        <f t="shared" si="21"/>
        <v>-2100451.1121768355</v>
      </c>
      <c r="L65" s="124">
        <f t="shared" si="21"/>
        <v>-2067797.6789074454</v>
      </c>
      <c r="M65" s="124">
        <f t="shared" si="21"/>
        <v>-2033185.039641892</v>
      </c>
      <c r="N65" s="124">
        <f t="shared" si="21"/>
        <v>-1996495.6420204057</v>
      </c>
      <c r="O65" s="124">
        <f t="shared" si="21"/>
        <v>-1957604.88054163</v>
      </c>
      <c r="P65" s="124">
        <f t="shared" si="21"/>
        <v>-1916380.6733741276</v>
      </c>
      <c r="Q65" s="124">
        <f t="shared" si="21"/>
        <v>-1872683.0137765752</v>
      </c>
      <c r="R65" s="124">
        <f t="shared" si="21"/>
        <v>-1826363.4946031698</v>
      </c>
      <c r="S65" s="124">
        <f t="shared" si="21"/>
        <v>-1777264.80427936</v>
      </c>
      <c r="T65" s="124">
        <f t="shared" si="21"/>
        <v>-1725220.1925361217</v>
      </c>
      <c r="U65" s="124">
        <f t="shared" si="21"/>
        <v>-1670052.9040882888</v>
      </c>
      <c r="V65" s="124">
        <f t="shared" si="21"/>
        <v>-1611575.578333586</v>
      </c>
      <c r="W65" s="125"/>
      <c r="X65" s="125"/>
      <c r="Y65" s="125"/>
      <c r="Z65" s="125"/>
      <c r="AA65" s="125"/>
    </row>
    <row r="66" spans="1:27" ht="15.75">
      <c r="A66" s="131" t="s">
        <v>491</v>
      </c>
      <c r="B66" s="126"/>
      <c r="C66" s="126">
        <f aca="true" t="shared" si="22" ref="C66:V66">-C65*$B$29</f>
        <v>460644.44000000006</v>
      </c>
      <c r="D66" s="126">
        <f t="shared" si="22"/>
        <v>456547.0064000001</v>
      </c>
      <c r="E66" s="126">
        <f t="shared" si="22"/>
        <v>452203.726784</v>
      </c>
      <c r="F66" s="126">
        <f t="shared" si="22"/>
        <v>447599.85039104003</v>
      </c>
      <c r="G66" s="126">
        <f t="shared" si="22"/>
        <v>442719.7414145024</v>
      </c>
      <c r="H66" s="126">
        <f t="shared" si="22"/>
        <v>437546.8258993726</v>
      </c>
      <c r="I66" s="126">
        <f t="shared" si="22"/>
        <v>432063.5354533349</v>
      </c>
      <c r="J66" s="126">
        <f t="shared" si="22"/>
        <v>426251.247580535</v>
      </c>
      <c r="K66" s="126">
        <f t="shared" si="22"/>
        <v>420090.2224353671</v>
      </c>
      <c r="L66" s="126">
        <f t="shared" si="22"/>
        <v>413559.5357814891</v>
      </c>
      <c r="M66" s="126">
        <f t="shared" si="22"/>
        <v>406637.0079283784</v>
      </c>
      <c r="N66" s="126">
        <f t="shared" si="22"/>
        <v>399299.12840408116</v>
      </c>
      <c r="O66" s="126">
        <f t="shared" si="22"/>
        <v>391520.97610832605</v>
      </c>
      <c r="P66" s="126">
        <f t="shared" si="22"/>
        <v>383276.13467482553</v>
      </c>
      <c r="Q66" s="126">
        <f t="shared" si="22"/>
        <v>374536.6027553151</v>
      </c>
      <c r="R66" s="126">
        <f t="shared" si="22"/>
        <v>365272.698920634</v>
      </c>
      <c r="S66" s="126">
        <f t="shared" si="22"/>
        <v>355452.960855872</v>
      </c>
      <c r="T66" s="126">
        <f t="shared" si="22"/>
        <v>345044.03850722435</v>
      </c>
      <c r="U66" s="126">
        <f t="shared" si="22"/>
        <v>334010.58081765776</v>
      </c>
      <c r="V66" s="126">
        <f t="shared" si="22"/>
        <v>322315.11566671723</v>
      </c>
      <c r="W66" s="127"/>
      <c r="X66" s="127"/>
      <c r="Y66" s="127"/>
      <c r="Z66" s="127"/>
      <c r="AA66" s="127"/>
    </row>
    <row r="67" spans="1:27" ht="15" thickBot="1">
      <c r="A67" s="134" t="s">
        <v>515</v>
      </c>
      <c r="B67" s="135"/>
      <c r="C67" s="135">
        <f aca="true" t="shared" si="23" ref="C67:V67">C65+C66</f>
        <v>-1842577.7600000002</v>
      </c>
      <c r="D67" s="135">
        <f t="shared" si="23"/>
        <v>-1826188.0256</v>
      </c>
      <c r="E67" s="135">
        <f t="shared" si="23"/>
        <v>-1808814.907136</v>
      </c>
      <c r="F67" s="135">
        <f t="shared" si="23"/>
        <v>-1790399.40156416</v>
      </c>
      <c r="G67" s="135">
        <f t="shared" si="23"/>
        <v>-1770878.9656580095</v>
      </c>
      <c r="H67" s="135">
        <f t="shared" si="23"/>
        <v>-1750187.30359749</v>
      </c>
      <c r="I67" s="135">
        <f t="shared" si="23"/>
        <v>-1728254.1418133397</v>
      </c>
      <c r="J67" s="135">
        <f t="shared" si="23"/>
        <v>-1705004.9903221398</v>
      </c>
      <c r="K67" s="135">
        <f t="shared" si="23"/>
        <v>-1680360.8897414685</v>
      </c>
      <c r="L67" s="135">
        <f t="shared" si="23"/>
        <v>-1654238.1431259564</v>
      </c>
      <c r="M67" s="135">
        <f t="shared" si="23"/>
        <v>-1626548.0317135137</v>
      </c>
      <c r="N67" s="135">
        <f t="shared" si="23"/>
        <v>-1597196.5136163246</v>
      </c>
      <c r="O67" s="135">
        <f t="shared" si="23"/>
        <v>-1566083.904433304</v>
      </c>
      <c r="P67" s="135">
        <f t="shared" si="23"/>
        <v>-1533104.5386993021</v>
      </c>
      <c r="Q67" s="135">
        <f t="shared" si="23"/>
        <v>-1498146.41102126</v>
      </c>
      <c r="R67" s="135">
        <f t="shared" si="23"/>
        <v>-1461090.795682536</v>
      </c>
      <c r="S67" s="135">
        <f t="shared" si="23"/>
        <v>-1421811.843423488</v>
      </c>
      <c r="T67" s="135">
        <f t="shared" si="23"/>
        <v>-1380176.1540288974</v>
      </c>
      <c r="U67" s="135">
        <f t="shared" si="23"/>
        <v>-1336042.323270631</v>
      </c>
      <c r="V67" s="135">
        <f t="shared" si="23"/>
        <v>-1289260.4626668687</v>
      </c>
      <c r="W67" s="125"/>
      <c r="X67" s="125"/>
      <c r="Y67" s="125"/>
      <c r="Z67" s="125"/>
      <c r="AA67" s="125"/>
    </row>
    <row r="68" spans="1:27" ht="16.5" thickBot="1">
      <c r="A68" s="120"/>
      <c r="B68" s="136">
        <f>B52-$B$52</f>
        <v>0</v>
      </c>
      <c r="C68" s="136">
        <f aca="true" t="shared" si="24" ref="C68:V68">AVERAGE(B52:C52)</f>
        <v>0.5</v>
      </c>
      <c r="D68" s="136">
        <f t="shared" si="24"/>
        <v>1.5</v>
      </c>
      <c r="E68" s="136">
        <f t="shared" si="24"/>
        <v>2.5</v>
      </c>
      <c r="F68" s="136">
        <f t="shared" si="24"/>
        <v>3.5</v>
      </c>
      <c r="G68" s="136">
        <f t="shared" si="24"/>
        <v>4.5</v>
      </c>
      <c r="H68" s="136">
        <f t="shared" si="24"/>
        <v>5.5</v>
      </c>
      <c r="I68" s="136">
        <f t="shared" si="24"/>
        <v>6.5</v>
      </c>
      <c r="J68" s="136">
        <f t="shared" si="24"/>
        <v>7.5</v>
      </c>
      <c r="K68" s="136">
        <f t="shared" si="24"/>
        <v>8.5</v>
      </c>
      <c r="L68" s="136">
        <f t="shared" si="24"/>
        <v>9.5</v>
      </c>
      <c r="M68" s="136">
        <f t="shared" si="24"/>
        <v>10.5</v>
      </c>
      <c r="N68" s="136">
        <f t="shared" si="24"/>
        <v>11.5</v>
      </c>
      <c r="O68" s="136">
        <f t="shared" si="24"/>
        <v>12.5</v>
      </c>
      <c r="P68" s="136">
        <f t="shared" si="24"/>
        <v>13.5</v>
      </c>
      <c r="Q68" s="137">
        <f t="shared" si="24"/>
        <v>14.5</v>
      </c>
      <c r="R68" s="137">
        <f t="shared" si="24"/>
        <v>15.5</v>
      </c>
      <c r="S68" s="137">
        <f t="shared" si="24"/>
        <v>16.5</v>
      </c>
      <c r="T68" s="137">
        <f t="shared" si="24"/>
        <v>17.5</v>
      </c>
      <c r="U68" s="137">
        <f t="shared" si="24"/>
        <v>18.5</v>
      </c>
      <c r="V68" s="137">
        <f t="shared" si="24"/>
        <v>19.5</v>
      </c>
      <c r="W68" s="136"/>
      <c r="X68" s="136"/>
      <c r="Y68" s="136"/>
      <c r="Z68" s="136"/>
      <c r="AA68" s="136"/>
    </row>
    <row r="69" spans="1:27" ht="15.75">
      <c r="A69" s="115" t="s">
        <v>516</v>
      </c>
      <c r="B69" s="116">
        <f aca="true" t="shared" si="25" ref="B69:V69">B52</f>
        <v>0</v>
      </c>
      <c r="C69" s="116">
        <f t="shared" si="25"/>
        <v>1</v>
      </c>
      <c r="D69" s="116">
        <f t="shared" si="25"/>
        <v>2</v>
      </c>
      <c r="E69" s="116">
        <f t="shared" si="25"/>
        <v>3</v>
      </c>
      <c r="F69" s="116">
        <f t="shared" si="25"/>
        <v>4</v>
      </c>
      <c r="G69" s="116">
        <f t="shared" si="25"/>
        <v>5</v>
      </c>
      <c r="H69" s="116">
        <f t="shared" si="25"/>
        <v>6</v>
      </c>
      <c r="I69" s="116">
        <f t="shared" si="25"/>
        <v>7</v>
      </c>
      <c r="J69" s="116">
        <f t="shared" si="25"/>
        <v>8</v>
      </c>
      <c r="K69" s="116">
        <f t="shared" si="25"/>
        <v>9</v>
      </c>
      <c r="L69" s="116">
        <f t="shared" si="25"/>
        <v>10</v>
      </c>
      <c r="M69" s="116">
        <f t="shared" si="25"/>
        <v>11</v>
      </c>
      <c r="N69" s="116">
        <f t="shared" si="25"/>
        <v>12</v>
      </c>
      <c r="O69" s="116">
        <f t="shared" si="25"/>
        <v>13</v>
      </c>
      <c r="P69" s="116">
        <f t="shared" si="25"/>
        <v>14</v>
      </c>
      <c r="Q69" s="116">
        <f t="shared" si="25"/>
        <v>15</v>
      </c>
      <c r="R69" s="116">
        <f t="shared" si="25"/>
        <v>16</v>
      </c>
      <c r="S69" s="116">
        <f t="shared" si="25"/>
        <v>17</v>
      </c>
      <c r="T69" s="116">
        <f t="shared" si="25"/>
        <v>18</v>
      </c>
      <c r="U69" s="116">
        <f t="shared" si="25"/>
        <v>19</v>
      </c>
      <c r="V69" s="116">
        <f t="shared" si="25"/>
        <v>20</v>
      </c>
      <c r="W69" s="104"/>
      <c r="X69" s="104"/>
      <c r="Y69" s="104"/>
      <c r="Z69" s="104"/>
      <c r="AA69" s="104"/>
    </row>
    <row r="70" spans="1:27" ht="14.25">
      <c r="A70" s="123" t="s">
        <v>85</v>
      </c>
      <c r="B70" s="124">
        <f aca="true" t="shared" si="26" ref="B70:V70">B63</f>
        <v>0</v>
      </c>
      <c r="C70" s="124">
        <f t="shared" si="26"/>
        <v>-2303222.2</v>
      </c>
      <c r="D70" s="124">
        <f t="shared" si="26"/>
        <v>-2282735.032</v>
      </c>
      <c r="E70" s="124">
        <f t="shared" si="26"/>
        <v>-2261018.63392</v>
      </c>
      <c r="F70" s="124">
        <f t="shared" si="26"/>
        <v>-2237999.2519552</v>
      </c>
      <c r="G70" s="124">
        <f t="shared" si="26"/>
        <v>-2213598.707072512</v>
      </c>
      <c r="H70" s="124">
        <f t="shared" si="26"/>
        <v>-2187734.1294968626</v>
      </c>
      <c r="I70" s="124">
        <f t="shared" si="26"/>
        <v>-2160317.6772666746</v>
      </c>
      <c r="J70" s="124">
        <f t="shared" si="26"/>
        <v>-2131256.237902675</v>
      </c>
      <c r="K70" s="124">
        <f t="shared" si="26"/>
        <v>-2100451.1121768355</v>
      </c>
      <c r="L70" s="124">
        <f t="shared" si="26"/>
        <v>-2067797.6789074454</v>
      </c>
      <c r="M70" s="124">
        <f t="shared" si="26"/>
        <v>-2033185.039641892</v>
      </c>
      <c r="N70" s="124">
        <f t="shared" si="26"/>
        <v>-1996495.6420204057</v>
      </c>
      <c r="O70" s="124">
        <f t="shared" si="26"/>
        <v>-1957604.88054163</v>
      </c>
      <c r="P70" s="124">
        <f t="shared" si="26"/>
        <v>-1916380.6733741276</v>
      </c>
      <c r="Q70" s="124">
        <f t="shared" si="26"/>
        <v>-1872683.0137765752</v>
      </c>
      <c r="R70" s="124">
        <f t="shared" si="26"/>
        <v>-1826363.4946031698</v>
      </c>
      <c r="S70" s="124">
        <f t="shared" si="26"/>
        <v>-1777264.80427936</v>
      </c>
      <c r="T70" s="124">
        <f t="shared" si="26"/>
        <v>-1725220.1925361217</v>
      </c>
      <c r="U70" s="124">
        <f t="shared" si="26"/>
        <v>-1670052.9040882888</v>
      </c>
      <c r="V70" s="124">
        <f t="shared" si="26"/>
        <v>-1611575.578333586</v>
      </c>
      <c r="W70" s="125"/>
      <c r="X70" s="125"/>
      <c r="Y70" s="125"/>
      <c r="Z70" s="125"/>
      <c r="AA70" s="125"/>
    </row>
    <row r="71" spans="1:27" ht="15.75">
      <c r="A71" s="131" t="s">
        <v>512</v>
      </c>
      <c r="B71" s="126">
        <f aca="true" t="shared" si="27" ref="B71:V71">-B62</f>
        <v>0</v>
      </c>
      <c r="C71" s="126">
        <f t="shared" si="27"/>
        <v>2644675</v>
      </c>
      <c r="D71" s="126">
        <f t="shared" si="27"/>
        <v>2644675</v>
      </c>
      <c r="E71" s="126">
        <f t="shared" si="27"/>
        <v>2644675</v>
      </c>
      <c r="F71" s="126">
        <f t="shared" si="27"/>
        <v>2644675</v>
      </c>
      <c r="G71" s="126">
        <f t="shared" si="27"/>
        <v>2644675</v>
      </c>
      <c r="H71" s="126">
        <f t="shared" si="27"/>
        <v>2644675</v>
      </c>
      <c r="I71" s="126">
        <f t="shared" si="27"/>
        <v>2644675</v>
      </c>
      <c r="J71" s="126">
        <f t="shared" si="27"/>
        <v>2644675</v>
      </c>
      <c r="K71" s="126">
        <f t="shared" si="27"/>
        <v>2644675</v>
      </c>
      <c r="L71" s="126">
        <f t="shared" si="27"/>
        <v>2644675</v>
      </c>
      <c r="M71" s="126">
        <f t="shared" si="27"/>
        <v>2644675</v>
      </c>
      <c r="N71" s="126">
        <f t="shared" si="27"/>
        <v>2644675</v>
      </c>
      <c r="O71" s="126">
        <f t="shared" si="27"/>
        <v>2644675</v>
      </c>
      <c r="P71" s="126">
        <f t="shared" si="27"/>
        <v>2644675</v>
      </c>
      <c r="Q71" s="126">
        <f t="shared" si="27"/>
        <v>2644675</v>
      </c>
      <c r="R71" s="126">
        <f t="shared" si="27"/>
        <v>2644675</v>
      </c>
      <c r="S71" s="126">
        <f t="shared" si="27"/>
        <v>2644675</v>
      </c>
      <c r="T71" s="126">
        <f t="shared" si="27"/>
        <v>2644675</v>
      </c>
      <c r="U71" s="126">
        <f t="shared" si="27"/>
        <v>2644675</v>
      </c>
      <c r="V71" s="126">
        <f t="shared" si="27"/>
        <v>2644675</v>
      </c>
      <c r="W71" s="127"/>
      <c r="X71" s="127"/>
      <c r="Y71" s="127"/>
      <c r="Z71" s="127"/>
      <c r="AA71" s="127"/>
    </row>
    <row r="72" spans="1:27" ht="15.75">
      <c r="A72" s="131" t="s">
        <v>513</v>
      </c>
      <c r="B72" s="126">
        <f aca="true" t="shared" si="28" ref="B72:V72">B64</f>
        <v>0</v>
      </c>
      <c r="C72" s="126">
        <f t="shared" si="28"/>
        <v>0</v>
      </c>
      <c r="D72" s="126">
        <f t="shared" si="28"/>
        <v>0</v>
      </c>
      <c r="E72" s="126">
        <f t="shared" si="28"/>
        <v>0</v>
      </c>
      <c r="F72" s="126">
        <f t="shared" si="28"/>
        <v>0</v>
      </c>
      <c r="G72" s="126">
        <f t="shared" si="28"/>
        <v>0</v>
      </c>
      <c r="H72" s="126">
        <f t="shared" si="28"/>
        <v>0</v>
      </c>
      <c r="I72" s="126">
        <f t="shared" si="28"/>
        <v>0</v>
      </c>
      <c r="J72" s="126">
        <f t="shared" si="28"/>
        <v>0</v>
      </c>
      <c r="K72" s="126">
        <f t="shared" si="28"/>
        <v>0</v>
      </c>
      <c r="L72" s="126">
        <f t="shared" si="28"/>
        <v>0</v>
      </c>
      <c r="M72" s="126">
        <f t="shared" si="28"/>
        <v>0</v>
      </c>
      <c r="N72" s="126">
        <f t="shared" si="28"/>
        <v>0</v>
      </c>
      <c r="O72" s="126">
        <f t="shared" si="28"/>
        <v>0</v>
      </c>
      <c r="P72" s="126">
        <f t="shared" si="28"/>
        <v>0</v>
      </c>
      <c r="Q72" s="126">
        <f t="shared" si="28"/>
        <v>0</v>
      </c>
      <c r="R72" s="126">
        <f t="shared" si="28"/>
        <v>0</v>
      </c>
      <c r="S72" s="126">
        <f t="shared" si="28"/>
        <v>0</v>
      </c>
      <c r="T72" s="126">
        <f t="shared" si="28"/>
        <v>0</v>
      </c>
      <c r="U72" s="126">
        <f t="shared" si="28"/>
        <v>0</v>
      </c>
      <c r="V72" s="126">
        <f t="shared" si="28"/>
        <v>0</v>
      </c>
      <c r="W72" s="127"/>
      <c r="X72" s="127"/>
      <c r="Y72" s="127"/>
      <c r="Z72" s="127"/>
      <c r="AA72" s="127"/>
    </row>
    <row r="73" spans="1:27" ht="15.75">
      <c r="A73" s="131" t="s">
        <v>491</v>
      </c>
      <c r="B73" s="126">
        <f>IF(SUM($B$66:B66)+SUM($A$73:A73)&gt;0,0,SUM($B$66:B66)-SUM($A$73:A73))</f>
        <v>0</v>
      </c>
      <c r="C73" s="126">
        <f>IF(SUM($B$66:C66)+SUM($A$73:B73)&gt;0,0,SUM($B$66:C66)-SUM($A$73:B73))</f>
        <v>0</v>
      </c>
      <c r="D73" s="126">
        <f>IF(SUM($B$66:D66)+SUM($A$73:C73)&gt;0,0,SUM($B$66:D66)-SUM($A$73:C73))</f>
        <v>0</v>
      </c>
      <c r="E73" s="126">
        <f>IF(SUM($B$66:E66)+SUM($A$73:D73)&gt;0,0,SUM($B$66:E66)-SUM($A$73:D73))</f>
        <v>0</v>
      </c>
      <c r="F73" s="126">
        <f>IF(SUM($B$66:F66)+SUM($A$73:E73)&gt;0,0,SUM($B$66:F66)-SUM($A$73:E73))</f>
        <v>0</v>
      </c>
      <c r="G73" s="126">
        <f>IF(SUM($B$66:G66)+SUM($A$73:F73)&gt;0,0,SUM($B$66:G66)-SUM($A$73:F73))</f>
        <v>0</v>
      </c>
      <c r="H73" s="126">
        <f>IF(SUM($B$66:H66)+SUM($A$73:G73)&gt;0,0,SUM($B$66:H66)-SUM($A$73:G73))</f>
        <v>0</v>
      </c>
      <c r="I73" s="126">
        <f>IF(SUM($B$66:I66)+SUM($A$73:H73)&gt;0,0,SUM($B$66:I66)-SUM($A$73:H73))</f>
        <v>0</v>
      </c>
      <c r="J73" s="126">
        <f>IF(SUM($B$66:J66)+SUM($A$73:I73)&gt;0,0,SUM($B$66:J66)-SUM($A$73:I73))</f>
        <v>0</v>
      </c>
      <c r="K73" s="126">
        <f>IF(SUM($B$66:K66)+SUM($A$73:J73)&gt;0,0,SUM($B$66:K66)-SUM($A$73:J73))</f>
        <v>0</v>
      </c>
      <c r="L73" s="126">
        <f>IF(SUM($B$66:L66)+SUM($A$73:K73)&gt;0,0,SUM($B$66:L66)-SUM($A$73:K73))</f>
        <v>0</v>
      </c>
      <c r="M73" s="126">
        <f>IF(SUM($B$66:M66)+SUM($A$73:L73)&gt;0,0,SUM($B$66:M66)-SUM($A$73:L73))</f>
        <v>0</v>
      </c>
      <c r="N73" s="126">
        <f>IF(SUM($B$66:N66)+SUM($A$73:M73)&gt;0,0,SUM($B$66:N66)-SUM($A$73:M73))</f>
        <v>0</v>
      </c>
      <c r="O73" s="126">
        <f>IF(SUM($B$66:O66)+SUM($A$73:N73)&gt;0,0,SUM($B$66:O66)-SUM($A$73:N73))</f>
        <v>0</v>
      </c>
      <c r="P73" s="126">
        <f>IF(SUM($B$66:P66)+SUM($A$73:O73)&gt;0,0,SUM($B$66:P66)-SUM($A$73:O73))</f>
        <v>0</v>
      </c>
      <c r="Q73" s="126">
        <f>IF(SUM($B$66:Q66)+SUM($A$73:P73)&gt;0,0,SUM($B$66:Q66)-SUM($A$73:P73))</f>
        <v>0</v>
      </c>
      <c r="R73" s="126">
        <f>IF(SUM($B$66:R66)+SUM($A$73:Q73)&gt;0,0,SUM($B$66:R66)-SUM($A$73:Q73))</f>
        <v>0</v>
      </c>
      <c r="S73" s="126">
        <f>IF(SUM($B$66:S66)+SUM($A$73:R73)&gt;0,0,SUM($B$66:S66)-SUM($A$73:R73))</f>
        <v>0</v>
      </c>
      <c r="T73" s="126">
        <f>IF(SUM($B$66:T66)+SUM($A$73:S73)&gt;0,0,SUM($B$66:T66)-SUM($A$73:S73))</f>
        <v>0</v>
      </c>
      <c r="U73" s="126">
        <f>IF(SUM($B$66:U66)+SUM($A$73:T73)&gt;0,0,SUM($B$66:U66)-SUM($A$73:T73))</f>
        <v>0</v>
      </c>
      <c r="V73" s="126">
        <f>IF(SUM($B$66:V66)+SUM($A$73:U73)&gt;0,0,SUM($B$66:V66)-SUM($A$73:U73))</f>
        <v>0</v>
      </c>
      <c r="W73" s="127"/>
      <c r="X73" s="127"/>
      <c r="Y73" s="127"/>
      <c r="Z73" s="127"/>
      <c r="AA73" s="127"/>
    </row>
    <row r="74" spans="1:27" ht="15.75">
      <c r="A74" s="131" t="s">
        <v>517</v>
      </c>
      <c r="B74" s="126">
        <f>IF(((SUM($B$53:B53)+SUM($B$55:B59))+SUM($B$76:B76))&lt;0,((SUM($B$53:B53)+SUM($B$55:B59))+SUM($B$76:B76))*0.18-SUM($A$74:A74),IF(SUM(A$74:$B74)&lt;0,0-SUM(A$74:$B74),0))</f>
        <v>-8068500</v>
      </c>
      <c r="C74" s="126">
        <f>IF(((SUM($B$53:C53)+SUM($B$55:C59))+SUM($B$76:C76))&lt;0,((SUM($B$53:C53)+SUM($B$55:C59))+SUM($B$76:C76))*0.18-SUM($A$74:B74),IF(SUM(B$74:$B74)&lt;0,0-SUM(B$74:$B74),0))</f>
        <v>61461.503999999724</v>
      </c>
      <c r="D74" s="126">
        <f>IF(((SUM($B$53:D53)+SUM($B$55:D59))+SUM($B$76:D76))&lt;0,((SUM($B$53:D53)+SUM($B$55:D59))+SUM($B$76:D76))*0.18-SUM($A$74:C74),IF(SUM($B$74:C74)&lt;0,0-SUM($B$74:C74),0))</f>
        <v>65149.1942400001</v>
      </c>
      <c r="E74" s="126">
        <f>IF(((SUM($B$53:E53)+SUM($B$55:E59))+SUM($B$76:E76))&lt;0,((SUM($B$53:E53)+SUM($B$55:E59))+SUM($B$76:E76))*0.18-SUM($A$74:D74),IF(SUM($B$74:D74)&lt;0,0-SUM($B$74:D74),0))</f>
        <v>69058.14589440078</v>
      </c>
      <c r="F74" s="126">
        <f>IF(((SUM($B$53:F53)+SUM($B$55:F59))+SUM($B$76:F76))&lt;0,((SUM($B$53:F53)+SUM($B$55:F59))+SUM($B$76:F76))*0.18-SUM($A$74:E74),IF(SUM($B$74:E74)&lt;0,0-SUM($B$74:E74),0))</f>
        <v>73201.63464806322</v>
      </c>
      <c r="G74" s="126">
        <f>IF(((SUM($B$53:G53)+SUM($B$55:G59))+SUM($B$76:G76))&lt;0,((SUM($B$53:G53)+SUM($B$55:G59))+SUM($B$76:G76))*0.18-SUM($A$74:F74),IF(SUM($B$74:F74)&lt;0,0-SUM($B$74:F74),0))</f>
        <v>77593.7327269474</v>
      </c>
      <c r="H74" s="126">
        <f>IF(((SUM($B$53:H53)+SUM($B$55:H59))+SUM($B$76:H76))&lt;0,((SUM($B$53:H53)+SUM($B$55:H59))+SUM($B$76:H76))*0.18-SUM($A$74:G74),IF(SUM($B$74:G74)&lt;0,0-SUM($B$74:G74),0))</f>
        <v>82249.35669056606</v>
      </c>
      <c r="I74" s="126">
        <f>IF(((SUM($B$53:I53)+SUM($B$55:I59))+SUM($B$76:I76))&lt;0,((SUM($B$53:I53)+SUM($B$55:I59))+SUM($B$76:I76))*0.18-SUM($A$74:H74),IF(SUM($B$74:H74)&lt;0,0-SUM($B$74:H74),0))</f>
        <v>87184.31809199788</v>
      </c>
      <c r="J74" s="126">
        <f>IF(((SUM($B$53:J53)+SUM($B$55:J59))+SUM($B$76:J76))&lt;0,((SUM($B$53:J53)+SUM($B$55:J59))+SUM($B$76:J76))*0.18-SUM($A$74:I74),IF(SUM($B$74:I74)&lt;0,0-SUM($B$74:I74),0))</f>
        <v>92415.37717751879</v>
      </c>
      <c r="K74" s="126">
        <f>IF(((SUM($B$53:K53)+SUM($B$55:K59))+SUM($B$76:K76))&lt;0,((SUM($B$53:K53)+SUM($B$55:K59))+SUM($B$76:K76))*0.18-SUM($A$74:J74),IF(SUM($B$74:J74)&lt;0,0-SUM($B$74:J74),0))</f>
        <v>97960.29980816972</v>
      </c>
      <c r="L74" s="126">
        <f>IF(((SUM($B$53:L53)+SUM($B$55:L59))+SUM($B$76:L76))&lt;0,((SUM($B$53:L53)+SUM($B$55:L59))+SUM($B$76:L76))*0.18-SUM($A$74:K74),IF(SUM($B$74:K74)&lt;0,0-SUM($B$74:K74),0))</f>
        <v>103837.91779665928</v>
      </c>
      <c r="M74" s="126">
        <f>IF(((SUM($B$53:M53)+SUM($B$55:M59))+SUM($B$76:M76))&lt;0,((SUM($B$53:M53)+SUM($B$55:M59))+SUM($B$76:M76))*0.18-SUM($A$74:L74),IF(SUM($B$74:L74)&lt;0,0-SUM($B$74:L74),0))</f>
        <v>110068.19286445901</v>
      </c>
      <c r="N74" s="126">
        <f>IF(((SUM($B$53:N53)+SUM($B$55:N59))+SUM($B$76:N76))&lt;0,((SUM($B$53:N53)+SUM($B$55:N59))+SUM($B$76:N76))*0.18-SUM($A$74:M74),IF(SUM($B$74:M74)&lt;0,0-SUM($B$74:M74),0))</f>
        <v>116672.2844363274</v>
      </c>
      <c r="O74" s="126">
        <f>IF(((SUM($B$53:O53)+SUM($B$55:O59))+SUM($B$76:O76))&lt;0,((SUM($B$53:O53)+SUM($B$55:O59))+SUM($B$76:O76))*0.18-SUM($A$74:N74),IF(SUM($B$74:N74)&lt;0,0-SUM($B$74:N74),0))</f>
        <v>123672.62150250655</v>
      </c>
      <c r="P74" s="126">
        <f>IF(((SUM($B$53:P53)+SUM($B$55:P59))+SUM($B$76:P76))&lt;0,((SUM($B$53:P53)+SUM($B$55:P59))+SUM($B$76:P76))*0.18-SUM($A$74:O74),IF(SUM($B$74:O74)&lt;0,0-SUM($B$74:O74),0))</f>
        <v>131092.97879265808</v>
      </c>
      <c r="Q74" s="126">
        <f>IF(((SUM($B$53:Q53)+SUM($B$55:Q59))+SUM($B$76:Q76))&lt;0,((SUM($B$53:Q53)+SUM($B$55:Q59))+SUM($B$76:Q76))*0.18-SUM($A$74:P74),IF(SUM($B$74:P74)&lt;0,0-SUM($B$74:P74),0))</f>
        <v>138958.5575202154</v>
      </c>
      <c r="R74" s="126">
        <f>IF(((SUM($B$53:R53)+SUM($B$55:R59))+SUM($B$76:R76))&lt;0,((SUM($B$53:R53)+SUM($B$55:R59))+SUM($B$76:R76))*0.18-SUM($A$74:Q74),IF(SUM($B$74:Q74)&lt;0,0-SUM($B$74:Q74),0))</f>
        <v>147296.25097142905</v>
      </c>
      <c r="S74" s="126">
        <f>IF(((SUM($B$53:S53)+SUM($B$55:S59))+SUM($B$76:S76))&lt;0,((SUM($B$53:S53)+SUM($B$55:S59))+SUM($B$76:S76))*0.18-SUM($A$74:R74),IF(SUM($B$74:R74)&lt;0,0-SUM($B$74:R74),0))</f>
        <v>156134.19522971567</v>
      </c>
      <c r="T74" s="126">
        <f>IF(((SUM($B$53:T53)+SUM($B$55:T59))+SUM($B$76:T76))&lt;0,((SUM($B$53:T53)+SUM($B$55:T59))+SUM($B$76:T76))*0.18-SUM($A$74:S74),IF(SUM($B$74:S74)&lt;0,0-SUM($B$74:S74),0))</f>
        <v>165502.4053434981</v>
      </c>
      <c r="U74" s="126">
        <f>IF(((SUM($B$53:U53)+SUM($B$55:U59))+SUM($B$76:U76))&lt;0,((SUM($B$53:U53)+SUM($B$55:U59))+SUM($B$76:U76))*0.18-SUM($A$74:T74),IF(SUM($B$74:T74)&lt;0,0-SUM($B$74:T74),0))</f>
        <v>175432.69726410788</v>
      </c>
      <c r="V74" s="126">
        <f>IF(((SUM($B$53:V53)+SUM($B$55:V59))+SUM($B$76:V76))&lt;0,((SUM($B$53:V53)+SUM($B$55:V59))+SUM($B$76:V76))*0.18-SUM($A$74:U74),IF(SUM($B$74:U74)&lt;0,0-SUM($B$74:U74),0))</f>
        <v>185958.79589995462</v>
      </c>
      <c r="W74" s="127"/>
      <c r="X74" s="127"/>
      <c r="Y74" s="127"/>
      <c r="Z74" s="127"/>
      <c r="AA74" s="127"/>
    </row>
    <row r="75" spans="1:27" ht="15.75">
      <c r="A75" s="131" t="s">
        <v>518</v>
      </c>
      <c r="B75" s="126">
        <f>-B53*(B32)</f>
        <v>0</v>
      </c>
      <c r="C75" s="126">
        <f aca="true" t="shared" si="29" ref="C75:V75">-(C53-B53)*$B$32</f>
        <v>-34145.28</v>
      </c>
      <c r="D75" s="126">
        <f t="shared" si="29"/>
        <v>-2048.7168000000006</v>
      </c>
      <c r="E75" s="126">
        <f t="shared" si="29"/>
        <v>-2171.6398080000013</v>
      </c>
      <c r="F75" s="126">
        <f t="shared" si="29"/>
        <v>-2301.938196480001</v>
      </c>
      <c r="G75" s="126">
        <f t="shared" si="29"/>
        <v>-2440.054488268803</v>
      </c>
      <c r="H75" s="126">
        <f t="shared" si="29"/>
        <v>-2586.457757564931</v>
      </c>
      <c r="I75" s="126">
        <f t="shared" si="29"/>
        <v>-2741.6452230188243</v>
      </c>
      <c r="J75" s="126">
        <f t="shared" si="29"/>
        <v>-2906.1439363999584</v>
      </c>
      <c r="K75" s="126">
        <f t="shared" si="29"/>
        <v>-3080.512572583952</v>
      </c>
      <c r="L75" s="126">
        <f t="shared" si="29"/>
        <v>-3265.3433269389907</v>
      </c>
      <c r="M75" s="126">
        <f t="shared" si="29"/>
        <v>-3461.263926555333</v>
      </c>
      <c r="N75" s="126">
        <f t="shared" si="29"/>
        <v>-3668.9397621486455</v>
      </c>
      <c r="O75" s="126">
        <f t="shared" si="29"/>
        <v>-3889.076147877565</v>
      </c>
      <c r="P75" s="126">
        <f t="shared" si="29"/>
        <v>-4122.420716750226</v>
      </c>
      <c r="Q75" s="126">
        <f t="shared" si="29"/>
        <v>-4369.765959755238</v>
      </c>
      <c r="R75" s="126">
        <f t="shared" si="29"/>
        <v>-4631.951917340549</v>
      </c>
      <c r="S75" s="126">
        <f t="shared" si="29"/>
        <v>-4909.869032380986</v>
      </c>
      <c r="T75" s="126">
        <f t="shared" si="29"/>
        <v>-5204.461174323841</v>
      </c>
      <c r="U75" s="126">
        <f t="shared" si="29"/>
        <v>-5516.728844783281</v>
      </c>
      <c r="V75" s="126">
        <f t="shared" si="29"/>
        <v>-5847.732575470268</v>
      </c>
      <c r="W75" s="127"/>
      <c r="X75" s="127"/>
      <c r="Y75" s="127"/>
      <c r="Z75" s="127"/>
      <c r="AA75" s="127"/>
    </row>
    <row r="76" spans="1:27" ht="15.75">
      <c r="A76" s="131" t="s">
        <v>519</v>
      </c>
      <c r="B76" s="126">
        <f>-($B$18+$B$19)*$B$21</f>
        <v>-44825000</v>
      </c>
      <c r="C76" s="126"/>
      <c r="D76" s="126">
        <v>0</v>
      </c>
      <c r="E76" s="126"/>
      <c r="F76" s="126"/>
      <c r="G76" s="129"/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  <c r="N76" s="126">
        <v>0</v>
      </c>
      <c r="O76" s="126">
        <v>0</v>
      </c>
      <c r="P76" s="126">
        <v>0</v>
      </c>
      <c r="Q76" s="126">
        <v>0</v>
      </c>
      <c r="R76" s="126">
        <v>1</v>
      </c>
      <c r="S76" s="126">
        <v>2</v>
      </c>
      <c r="T76" s="126">
        <v>3</v>
      </c>
      <c r="U76" s="126">
        <v>4</v>
      </c>
      <c r="V76" s="126">
        <v>5</v>
      </c>
      <c r="W76" s="127"/>
      <c r="X76" s="127"/>
      <c r="Y76" s="127"/>
      <c r="Z76" s="127"/>
      <c r="AA76" s="127"/>
    </row>
    <row r="77" spans="1:27" ht="15.75">
      <c r="A77" s="131" t="s">
        <v>520</v>
      </c>
      <c r="B77" s="126">
        <f aca="true" t="shared" si="30" ref="B77:V77">B48-B49</f>
        <v>0</v>
      </c>
      <c r="C77" s="126">
        <f t="shared" si="30"/>
        <v>0</v>
      </c>
      <c r="D77" s="126">
        <f t="shared" si="30"/>
        <v>0</v>
      </c>
      <c r="E77" s="126">
        <f t="shared" si="30"/>
        <v>0</v>
      </c>
      <c r="F77" s="126">
        <f t="shared" si="30"/>
        <v>0</v>
      </c>
      <c r="G77" s="126">
        <f t="shared" si="30"/>
        <v>0</v>
      </c>
      <c r="H77" s="126">
        <f t="shared" si="30"/>
        <v>0</v>
      </c>
      <c r="I77" s="126">
        <f t="shared" si="30"/>
        <v>0</v>
      </c>
      <c r="J77" s="126">
        <f t="shared" si="30"/>
        <v>0</v>
      </c>
      <c r="K77" s="126">
        <f t="shared" si="30"/>
        <v>0</v>
      </c>
      <c r="L77" s="126">
        <f t="shared" si="30"/>
        <v>0</v>
      </c>
      <c r="M77" s="126">
        <f t="shared" si="30"/>
        <v>0</v>
      </c>
      <c r="N77" s="126">
        <f t="shared" si="30"/>
        <v>0</v>
      </c>
      <c r="O77" s="126">
        <f t="shared" si="30"/>
        <v>0</v>
      </c>
      <c r="P77" s="126">
        <f t="shared" si="30"/>
        <v>0</v>
      </c>
      <c r="Q77" s="126">
        <f t="shared" si="30"/>
        <v>0</v>
      </c>
      <c r="R77" s="126">
        <f t="shared" si="30"/>
        <v>0</v>
      </c>
      <c r="S77" s="126">
        <f t="shared" si="30"/>
        <v>0</v>
      </c>
      <c r="T77" s="126">
        <f t="shared" si="30"/>
        <v>0</v>
      </c>
      <c r="U77" s="126">
        <f t="shared" si="30"/>
        <v>0</v>
      </c>
      <c r="V77" s="126">
        <f t="shared" si="30"/>
        <v>0</v>
      </c>
      <c r="W77" s="127"/>
      <c r="X77" s="127"/>
      <c r="Y77" s="127"/>
      <c r="Z77" s="127"/>
      <c r="AA77" s="127"/>
    </row>
    <row r="78" spans="1:27" ht="14.25">
      <c r="A78" s="132" t="s">
        <v>521</v>
      </c>
      <c r="B78" s="124">
        <f aca="true" t="shared" si="31" ref="B78:V78">SUM(B70:B77)</f>
        <v>-52893500</v>
      </c>
      <c r="C78" s="124">
        <f t="shared" si="31"/>
        <v>368769.0239999995</v>
      </c>
      <c r="D78" s="124">
        <f t="shared" si="31"/>
        <v>425040.44544</v>
      </c>
      <c r="E78" s="124">
        <f t="shared" si="31"/>
        <v>450542.87216640083</v>
      </c>
      <c r="F78" s="124">
        <f t="shared" si="31"/>
        <v>477575.44449638325</v>
      </c>
      <c r="G78" s="124">
        <f t="shared" si="31"/>
        <v>506229.9711661668</v>
      </c>
      <c r="H78" s="124">
        <f t="shared" si="31"/>
        <v>536603.7694361384</v>
      </c>
      <c r="I78" s="124">
        <f t="shared" si="31"/>
        <v>568799.9956023045</v>
      </c>
      <c r="J78" s="124">
        <f t="shared" si="31"/>
        <v>602927.995338444</v>
      </c>
      <c r="K78" s="124">
        <f t="shared" si="31"/>
        <v>639103.6750587502</v>
      </c>
      <c r="L78" s="124">
        <f t="shared" si="31"/>
        <v>677449.8955622748</v>
      </c>
      <c r="M78" s="124">
        <f t="shared" si="31"/>
        <v>718096.8892960117</v>
      </c>
      <c r="N78" s="124">
        <f t="shared" si="31"/>
        <v>761182.702653773</v>
      </c>
      <c r="O78" s="124">
        <f t="shared" si="31"/>
        <v>806853.6648129988</v>
      </c>
      <c r="P78" s="124">
        <f t="shared" si="31"/>
        <v>855264.8847017803</v>
      </c>
      <c r="Q78" s="124">
        <f t="shared" si="31"/>
        <v>906580.7777838849</v>
      </c>
      <c r="R78" s="124">
        <f t="shared" si="31"/>
        <v>960976.8044509187</v>
      </c>
      <c r="S78" s="124">
        <f t="shared" si="31"/>
        <v>1018636.5219179747</v>
      </c>
      <c r="T78" s="124">
        <f t="shared" si="31"/>
        <v>1079755.7516330525</v>
      </c>
      <c r="U78" s="124">
        <f t="shared" si="31"/>
        <v>1144542.0643310358</v>
      </c>
      <c r="V78" s="124">
        <f t="shared" si="31"/>
        <v>1213215.4849908983</v>
      </c>
      <c r="W78" s="125"/>
      <c r="X78" s="125"/>
      <c r="Y78" s="125"/>
      <c r="Z78" s="125"/>
      <c r="AA78" s="125"/>
    </row>
    <row r="79" spans="1:27" ht="14.25">
      <c r="A79" s="132" t="s">
        <v>86</v>
      </c>
      <c r="B79" s="124">
        <f>SUM($B$78:B78)</f>
        <v>-52893500</v>
      </c>
      <c r="C79" s="124">
        <f>SUM($B$78:C78)</f>
        <v>-52524730.976</v>
      </c>
      <c r="D79" s="124">
        <f>SUM($B$78:D78)</f>
        <v>-52099690.53056</v>
      </c>
      <c r="E79" s="124">
        <f>SUM($B$78:E78)</f>
        <v>-51649147.6583936</v>
      </c>
      <c r="F79" s="124">
        <f>SUM($B$78:F78)</f>
        <v>-51171572.21389721</v>
      </c>
      <c r="G79" s="124">
        <f>SUM($B$78:G78)</f>
        <v>-50665342.24273105</v>
      </c>
      <c r="H79" s="124">
        <f>SUM($B$78:H78)</f>
        <v>-50128738.473294914</v>
      </c>
      <c r="I79" s="124">
        <f>SUM($B$78:I78)</f>
        <v>-49559938.47769261</v>
      </c>
      <c r="J79" s="124">
        <f>SUM($B$78:J78)</f>
        <v>-48957010.482354164</v>
      </c>
      <c r="K79" s="124">
        <f>SUM($B$78:K78)</f>
        <v>-48317906.80729541</v>
      </c>
      <c r="L79" s="124">
        <f>SUM($B$78:L78)</f>
        <v>-47640456.911733136</v>
      </c>
      <c r="M79" s="124">
        <f>SUM($B$78:M78)</f>
        <v>-46922360.022437125</v>
      </c>
      <c r="N79" s="124">
        <f>SUM($B$78:N78)</f>
        <v>-46161177.31978335</v>
      </c>
      <c r="O79" s="124">
        <f>SUM($B$78:O78)</f>
        <v>-45354323.654970355</v>
      </c>
      <c r="P79" s="124">
        <f>SUM($B$78:P78)</f>
        <v>-44499058.770268574</v>
      </c>
      <c r="Q79" s="124">
        <f>SUM($B$78:Q78)</f>
        <v>-43592477.99248469</v>
      </c>
      <c r="R79" s="124">
        <f>SUM($B$78:R78)</f>
        <v>-42631501.18803377</v>
      </c>
      <c r="S79" s="124">
        <f>SUM($B$78:S78)</f>
        <v>-41612864.66611579</v>
      </c>
      <c r="T79" s="124">
        <f>SUM($B$78:T78)</f>
        <v>-40533108.914482735</v>
      </c>
      <c r="U79" s="124">
        <f>SUM($B$78:U78)</f>
        <v>-39388566.8501517</v>
      </c>
      <c r="V79" s="124">
        <f>SUM($B$78:V78)</f>
        <v>-38175351.36516081</v>
      </c>
      <c r="W79" s="125"/>
      <c r="X79" s="125"/>
      <c r="Y79" s="125"/>
      <c r="Z79" s="125"/>
      <c r="AA79" s="125"/>
    </row>
    <row r="80" spans="1:27" ht="15.75">
      <c r="A80" s="131" t="s">
        <v>522</v>
      </c>
      <c r="B80" s="138">
        <f aca="true" t="shared" si="32" ref="B80:V80">1/POWER((1+$B$37),B68)</f>
        <v>1</v>
      </c>
      <c r="C80" s="138">
        <f t="shared" si="32"/>
        <v>0.9245003270420487</v>
      </c>
      <c r="D80" s="138">
        <f t="shared" si="32"/>
        <v>0.7901712196940587</v>
      </c>
      <c r="E80" s="138">
        <f t="shared" si="32"/>
        <v>0.6753600168325288</v>
      </c>
      <c r="F80" s="138">
        <f t="shared" si="32"/>
        <v>0.577230783617546</v>
      </c>
      <c r="G80" s="138">
        <f t="shared" si="32"/>
        <v>0.49335964411756067</v>
      </c>
      <c r="H80" s="138">
        <f t="shared" si="32"/>
        <v>0.42167490950218867</v>
      </c>
      <c r="I80" s="138">
        <f t="shared" si="32"/>
        <v>0.3604059055574262</v>
      </c>
      <c r="J80" s="138">
        <f t="shared" si="32"/>
        <v>0.30803923551916773</v>
      </c>
      <c r="K80" s="138">
        <f t="shared" si="32"/>
        <v>0.2632813978796306</v>
      </c>
      <c r="L80" s="138">
        <f t="shared" si="32"/>
        <v>0.22502683579455607</v>
      </c>
      <c r="M80" s="138">
        <f t="shared" si="32"/>
        <v>0.19233062888423597</v>
      </c>
      <c r="N80" s="138">
        <f t="shared" si="32"/>
        <v>0.16438515289250938</v>
      </c>
      <c r="O80" s="138">
        <f t="shared" si="32"/>
        <v>0.14050013067735845</v>
      </c>
      <c r="P80" s="138">
        <f t="shared" si="32"/>
        <v>0.12008558177552005</v>
      </c>
      <c r="Q80" s="138">
        <f t="shared" si="32"/>
        <v>0.10263724938078637</v>
      </c>
      <c r="R80" s="138">
        <f t="shared" si="32"/>
        <v>0.08772414476990288</v>
      </c>
      <c r="S80" s="138">
        <f t="shared" si="32"/>
        <v>0.07497790151273752</v>
      </c>
      <c r="T80" s="138">
        <f t="shared" si="32"/>
        <v>0.06408367650661326</v>
      </c>
      <c r="U80" s="138">
        <f t="shared" si="32"/>
        <v>0.05477237308257544</v>
      </c>
      <c r="V80" s="138">
        <f t="shared" si="32"/>
        <v>0.046813994087671305</v>
      </c>
      <c r="W80" s="139"/>
      <c r="X80" s="139"/>
      <c r="Y80" s="139"/>
      <c r="Z80" s="139"/>
      <c r="AA80" s="139"/>
    </row>
    <row r="81" spans="1:27" ht="14.25">
      <c r="A81" s="123" t="s">
        <v>87</v>
      </c>
      <c r="B81" s="124">
        <f aca="true" t="shared" si="33" ref="B81:V81">B78*B80</f>
        <v>-52893500</v>
      </c>
      <c r="C81" s="124">
        <f t="shared" si="33"/>
        <v>340927.08329097665</v>
      </c>
      <c r="D81" s="124">
        <f t="shared" si="33"/>
        <v>335854.72719263076</v>
      </c>
      <c r="E81" s="124">
        <f t="shared" si="33"/>
        <v>304278.64173007634</v>
      </c>
      <c r="F81" s="124">
        <f t="shared" si="33"/>
        <v>275671.24806314515</v>
      </c>
      <c r="G81" s="124">
        <f t="shared" si="33"/>
        <v>249753.43841618305</v>
      </c>
      <c r="H81" s="124">
        <f t="shared" si="33"/>
        <v>226272.34591551698</v>
      </c>
      <c r="I81" s="124">
        <f t="shared" si="33"/>
        <v>204998.8774961086</v>
      </c>
      <c r="J81" s="124">
        <f t="shared" si="33"/>
        <v>185725.47875715862</v>
      </c>
      <c r="K81" s="124">
        <f t="shared" si="33"/>
        <v>168264.10895947696</v>
      </c>
      <c r="L81" s="124">
        <f t="shared" si="33"/>
        <v>152444.40640773118</v>
      </c>
      <c r="M81" s="124">
        <f t="shared" si="33"/>
        <v>138112.0263181155</v>
      </c>
      <c r="N81" s="124">
        <f t="shared" si="33"/>
        <v>125127.13495487398</v>
      </c>
      <c r="O81" s="124">
        <f t="shared" si="33"/>
        <v>113363.04534373191</v>
      </c>
      <c r="P81" s="124">
        <f t="shared" si="33"/>
        <v>102704.98125158636</v>
      </c>
      <c r="Q81" s="124">
        <f t="shared" si="33"/>
        <v>93048.95737323187</v>
      </c>
      <c r="R81" s="124">
        <f t="shared" si="33"/>
        <v>84300.86831417105</v>
      </c>
      <c r="S81" s="124">
        <f t="shared" si="33"/>
        <v>76375.2288176434</v>
      </c>
      <c r="T81" s="124">
        <f t="shared" si="33"/>
        <v>69194.71829380759</v>
      </c>
      <c r="U81" s="124">
        <f t="shared" si="33"/>
        <v>62689.28495624055</v>
      </c>
      <c r="V81" s="124">
        <f t="shared" si="33"/>
        <v>56795.46254143519</v>
      </c>
      <c r="W81" s="125"/>
      <c r="X81" s="125"/>
      <c r="Y81" s="125"/>
      <c r="Z81" s="125"/>
      <c r="AA81" s="125"/>
    </row>
    <row r="82" spans="1:27" ht="14.25">
      <c r="A82" s="123" t="s">
        <v>88</v>
      </c>
      <c r="B82" s="124">
        <f>SUM($B$81:B81)</f>
        <v>-52893500</v>
      </c>
      <c r="C82" s="124">
        <f>SUM($B$81:C81)</f>
        <v>-52552572.91670902</v>
      </c>
      <c r="D82" s="124">
        <f>SUM($B$81:D81)</f>
        <v>-52216718.18951639</v>
      </c>
      <c r="E82" s="124">
        <f>SUM($B$81:E81)</f>
        <v>-51912439.54778631</v>
      </c>
      <c r="F82" s="124">
        <f>SUM($B$81:F81)</f>
        <v>-51636768.29972316</v>
      </c>
      <c r="G82" s="124">
        <f>SUM($B$81:G81)</f>
        <v>-51387014.86130698</v>
      </c>
      <c r="H82" s="124">
        <f>SUM($B$81:H81)</f>
        <v>-51160742.51539146</v>
      </c>
      <c r="I82" s="124">
        <f>SUM($B$81:I81)</f>
        <v>-50955743.63789535</v>
      </c>
      <c r="J82" s="124">
        <f>SUM($B$81:J81)</f>
        <v>-50770018.159138195</v>
      </c>
      <c r="K82" s="124">
        <f>SUM($B$81:K81)</f>
        <v>-50601754.05017872</v>
      </c>
      <c r="L82" s="124">
        <f>SUM($B$81:L81)</f>
        <v>-50449309.64377099</v>
      </c>
      <c r="M82" s="124">
        <f>SUM($B$81:M81)</f>
        <v>-50311197.617452875</v>
      </c>
      <c r="N82" s="124">
        <f>SUM($B$81:N81)</f>
        <v>-50186070.482498</v>
      </c>
      <c r="O82" s="124">
        <f>SUM($B$81:O81)</f>
        <v>-50072707.43715426</v>
      </c>
      <c r="P82" s="124">
        <f>SUM($B$81:P81)</f>
        <v>-49970002.45590267</v>
      </c>
      <c r="Q82" s="124">
        <f>SUM($B$81:Q81)</f>
        <v>-49876953.49852944</v>
      </c>
      <c r="R82" s="124">
        <f>SUM($B$81:R81)</f>
        <v>-49792652.63021527</v>
      </c>
      <c r="S82" s="124">
        <f>SUM($B$81:S81)</f>
        <v>-49716277.40139763</v>
      </c>
      <c r="T82" s="124">
        <f>SUM($B$81:T81)</f>
        <v>-49647082.68310382</v>
      </c>
      <c r="U82" s="124">
        <f>SUM($B$81:U81)</f>
        <v>-49584393.39814758</v>
      </c>
      <c r="V82" s="124">
        <f>SUM($B$81:V81)</f>
        <v>-49527597.935606144</v>
      </c>
      <c r="W82" s="140"/>
      <c r="X82" s="140"/>
      <c r="Y82" s="140"/>
      <c r="Z82" s="140"/>
      <c r="AA82" s="140"/>
    </row>
    <row r="83" spans="1:27" ht="14.25">
      <c r="A83" s="123" t="s">
        <v>89</v>
      </c>
      <c r="B83" s="141">
        <f>IF((ISERR(IRR($B$78:B78))),0,IF(IRR($B$78:B78)&lt;0,0,IRR($B$78:B78)))</f>
        <v>0</v>
      </c>
      <c r="C83" s="141">
        <f>IF((ISERR(IRR($B$78:C78))),0,IF(IRR($B$78:C78)&lt;0,0,IRR($B$78:C78)))</f>
        <v>0</v>
      </c>
      <c r="D83" s="141">
        <f>IF((ISERR(IRR($B$78:D78))),0,IF(IRR($B$78:D78)&lt;0,0,IRR($B$78:D78)))</f>
        <v>0</v>
      </c>
      <c r="E83" s="141">
        <f>IF((ISERR(IRR($B$78:E78))),0,IF(IRR($B$78:E78)&lt;0,0,IRR($B$78:E78)))</f>
        <v>0</v>
      </c>
      <c r="F83" s="141">
        <f>IF((ISERR(IRR($B$78:F78))),0,IF(IRR($B$78:F78)&lt;0,0,IRR($B$78:F78)))</f>
        <v>0</v>
      </c>
      <c r="G83" s="141">
        <f>IF((ISERR(IRR($B$78:G78))),0,IF(IRR($B$78:G78)&lt;0,0,IRR($B$78:G78)))</f>
        <v>0</v>
      </c>
      <c r="H83" s="141">
        <f>IF((ISERR(IRR($B$78:H78))),0,IF(IRR($B$78:H78)&lt;0,0,IRR($B$78:H78)))</f>
        <v>0</v>
      </c>
      <c r="I83" s="141">
        <f>IF((ISERR(IRR($B$78:I78))),0,IF(IRR($B$78:I78)&lt;0,0,IRR($B$78:I78)))</f>
        <v>0</v>
      </c>
      <c r="J83" s="141">
        <f>IF((ISERR(IRR($B$78:J78))),0,IF(IRR($B$78:J78)&lt;0,0,IRR($B$78:J78)))</f>
        <v>0</v>
      </c>
      <c r="K83" s="141">
        <f>IF((ISERR(IRR($B$78:K78))),0,IF(IRR($B$78:K78)&lt;0,0,IRR($B$78:K78)))</f>
        <v>0</v>
      </c>
      <c r="L83" s="141">
        <f>IF((ISERR(IRR($B$78:L78))),0,IF(IRR($B$78:L78)&lt;0,0,IRR($B$78:L78)))</f>
        <v>0</v>
      </c>
      <c r="M83" s="141">
        <f>IF((ISERR(IRR($B$78:M78))),0,IF(IRR($B$78:M78)&lt;0,0,IRR($B$78:M78)))</f>
        <v>0</v>
      </c>
      <c r="N83" s="141">
        <f>IF((ISERR(IRR($B$78:N78))),0,IF(IRR($B$78:N78)&lt;0,0,IRR($B$78:N78)))</f>
        <v>0</v>
      </c>
      <c r="O83" s="141">
        <f>IF((ISERR(IRR($B$78:O78))),0,IF(IRR($B$78:O78)&lt;0,0,IRR($B$78:O78)))</f>
        <v>0</v>
      </c>
      <c r="P83" s="141">
        <f>IF((ISERR(IRR($B$78:P78))),0,IF(IRR($B$78:P78)&lt;0,0,IRR($B$78:P78)))</f>
        <v>0</v>
      </c>
      <c r="Q83" s="141">
        <f>IF((ISERR(IRR($B$78:Q78))),0,IF(IRR($B$78:Q78)&lt;0,0,IRR($B$78:Q78)))</f>
        <v>0</v>
      </c>
      <c r="R83" s="141">
        <f>IF((ISERR(IRR($B$78:R78))),0,IF(IRR($B$78:R78)&lt;0,0,IRR($B$78:R78)))</f>
        <v>0</v>
      </c>
      <c r="S83" s="141">
        <f>IF((ISERR(IRR($B$78:S78))),0,IF(IRR($B$78:S78)&lt;0,0,IRR($B$78:S78)))</f>
        <v>0</v>
      </c>
      <c r="T83" s="141">
        <f>IF((ISERR(IRR($B$78:T78))),0,IF(IRR($B$78:T78)&lt;0,0,IRR($B$78:T78)))</f>
        <v>0</v>
      </c>
      <c r="U83" s="141">
        <f>IF((ISERR(IRR($B$78:U78))),0,IF(IRR($B$78:U78)&lt;0,0,IRR($B$78:U78)))</f>
        <v>0</v>
      </c>
      <c r="V83" s="141">
        <f>IF((ISERR(IRR($B$78:V78))),0,IF(IRR($B$78:V78)&lt;0,0,IRR($B$78:V78)))</f>
        <v>0</v>
      </c>
      <c r="W83" s="142"/>
      <c r="X83" s="142"/>
      <c r="Y83" s="142"/>
      <c r="Z83" s="142"/>
      <c r="AA83" s="142"/>
    </row>
    <row r="84" spans="1:27" ht="14.25">
      <c r="A84" s="123" t="s">
        <v>90</v>
      </c>
      <c r="B84" s="143">
        <f aca="true" t="shared" si="34" ref="B84:V84">IF(AND(B79&gt;0,A79&lt;0),(B69-(B79/(B79-A79))),0)</f>
        <v>0</v>
      </c>
      <c r="C84" s="143">
        <f t="shared" si="34"/>
        <v>0</v>
      </c>
      <c r="D84" s="143">
        <f t="shared" si="34"/>
        <v>0</v>
      </c>
      <c r="E84" s="143">
        <f t="shared" si="34"/>
        <v>0</v>
      </c>
      <c r="F84" s="143">
        <f t="shared" si="34"/>
        <v>0</v>
      </c>
      <c r="G84" s="143">
        <f t="shared" si="34"/>
        <v>0</v>
      </c>
      <c r="H84" s="143">
        <f t="shared" si="34"/>
        <v>0</v>
      </c>
      <c r="I84" s="143">
        <f t="shared" si="34"/>
        <v>0</v>
      </c>
      <c r="J84" s="143">
        <f t="shared" si="34"/>
        <v>0</v>
      </c>
      <c r="K84" s="143">
        <f t="shared" si="34"/>
        <v>0</v>
      </c>
      <c r="L84" s="143">
        <f t="shared" si="34"/>
        <v>0</v>
      </c>
      <c r="M84" s="143">
        <f t="shared" si="34"/>
        <v>0</v>
      </c>
      <c r="N84" s="143">
        <f t="shared" si="34"/>
        <v>0</v>
      </c>
      <c r="O84" s="143">
        <f t="shared" si="34"/>
        <v>0</v>
      </c>
      <c r="P84" s="143">
        <f t="shared" si="34"/>
        <v>0</v>
      </c>
      <c r="Q84" s="143">
        <f t="shared" si="34"/>
        <v>0</v>
      </c>
      <c r="R84" s="143">
        <f t="shared" si="34"/>
        <v>0</v>
      </c>
      <c r="S84" s="143">
        <f t="shared" si="34"/>
        <v>0</v>
      </c>
      <c r="T84" s="143">
        <f t="shared" si="34"/>
        <v>0</v>
      </c>
      <c r="U84" s="143">
        <f t="shared" si="34"/>
        <v>0</v>
      </c>
      <c r="V84" s="143">
        <f t="shared" si="34"/>
        <v>0</v>
      </c>
      <c r="W84" s="144"/>
      <c r="X84" s="144"/>
      <c r="Y84" s="144"/>
      <c r="Z84" s="144"/>
      <c r="AA84" s="144"/>
    </row>
    <row r="85" spans="1:27" ht="15" thickBot="1">
      <c r="A85" s="145" t="s">
        <v>91</v>
      </c>
      <c r="B85" s="146">
        <f aca="true" t="shared" si="35" ref="B85:V85">IF(AND(B82&gt;0,A82&lt;0),(B69-(B82/(B82-A82))),0)</f>
        <v>0</v>
      </c>
      <c r="C85" s="146">
        <f t="shared" si="35"/>
        <v>0</v>
      </c>
      <c r="D85" s="146">
        <f t="shared" si="35"/>
        <v>0</v>
      </c>
      <c r="E85" s="146">
        <f t="shared" si="35"/>
        <v>0</v>
      </c>
      <c r="F85" s="146">
        <f t="shared" si="35"/>
        <v>0</v>
      </c>
      <c r="G85" s="146">
        <f t="shared" si="35"/>
        <v>0</v>
      </c>
      <c r="H85" s="146">
        <f t="shared" si="35"/>
        <v>0</v>
      </c>
      <c r="I85" s="146">
        <f t="shared" si="35"/>
        <v>0</v>
      </c>
      <c r="J85" s="146">
        <f t="shared" si="35"/>
        <v>0</v>
      </c>
      <c r="K85" s="146">
        <f t="shared" si="35"/>
        <v>0</v>
      </c>
      <c r="L85" s="146">
        <f t="shared" si="35"/>
        <v>0</v>
      </c>
      <c r="M85" s="146">
        <f t="shared" si="35"/>
        <v>0</v>
      </c>
      <c r="N85" s="146">
        <f t="shared" si="35"/>
        <v>0</v>
      </c>
      <c r="O85" s="146">
        <f t="shared" si="35"/>
        <v>0</v>
      </c>
      <c r="P85" s="146">
        <f t="shared" si="35"/>
        <v>0</v>
      </c>
      <c r="Q85" s="146">
        <f t="shared" si="35"/>
        <v>0</v>
      </c>
      <c r="R85" s="146">
        <f t="shared" si="35"/>
        <v>0</v>
      </c>
      <c r="S85" s="146">
        <f t="shared" si="35"/>
        <v>0</v>
      </c>
      <c r="T85" s="146">
        <f t="shared" si="35"/>
        <v>0</v>
      </c>
      <c r="U85" s="146">
        <f t="shared" si="35"/>
        <v>0</v>
      </c>
      <c r="V85" s="146">
        <f t="shared" si="35"/>
        <v>0</v>
      </c>
      <c r="W85" s="144"/>
      <c r="X85" s="144"/>
      <c r="Y85" s="144"/>
      <c r="Z85" s="144"/>
      <c r="AA85" s="144"/>
    </row>
    <row r="86" spans="1:20" ht="15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spans="1:20" ht="15.75">
      <c r="A87" s="923"/>
      <c r="B87" s="923"/>
      <c r="C87" s="923"/>
      <c r="D87" s="923"/>
      <c r="E87" s="923"/>
      <c r="F87" s="923"/>
      <c r="G87" s="923"/>
      <c r="H87" s="923"/>
      <c r="I87" s="923"/>
      <c r="J87" s="923"/>
      <c r="K87" s="923"/>
      <c r="L87" s="923"/>
      <c r="M87" s="923"/>
      <c r="N87" s="923"/>
      <c r="O87" s="923"/>
      <c r="P87" s="923"/>
      <c r="Q87" s="923"/>
      <c r="R87" s="923"/>
      <c r="S87" s="923"/>
      <c r="T87" s="61"/>
    </row>
    <row r="88" spans="1:3" ht="15">
      <c r="A88" s="147"/>
      <c r="B88" s="148"/>
      <c r="C88" s="148"/>
    </row>
  </sheetData>
  <sheetProtection/>
  <mergeCells count="12">
    <mergeCell ref="D24:F24"/>
    <mergeCell ref="A87:S87"/>
    <mergeCell ref="A5:I5"/>
    <mergeCell ref="A7:I7"/>
    <mergeCell ref="D21:E21"/>
    <mergeCell ref="D22:F22"/>
    <mergeCell ref="T11:V11"/>
    <mergeCell ref="T12:V12"/>
    <mergeCell ref="T8:V8"/>
    <mergeCell ref="T9:V9"/>
    <mergeCell ref="T10:V10"/>
    <mergeCell ref="D23:E23"/>
  </mergeCells>
  <printOptions/>
  <pageMargins left="0.75" right="0.75" top="1" bottom="1" header="0.5" footer="0.5"/>
  <pageSetup horizontalDpi="600" verticalDpi="600" orientation="portrait" paperSize="8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5"/>
  <sheetViews>
    <sheetView zoomScale="90" zoomScaleNormal="90" zoomScalePageLayoutView="0" workbookViewId="0" topLeftCell="A49">
      <selection activeCell="L26" sqref="L26"/>
    </sheetView>
  </sheetViews>
  <sheetFormatPr defaultColWidth="10.25390625" defaultRowHeight="12.75"/>
  <cols>
    <col min="1" max="1" width="8.00390625" style="203" customWidth="1"/>
    <col min="2" max="2" width="43.125" style="203" customWidth="1"/>
    <col min="3" max="3" width="12.75390625" style="203" hidden="1" customWidth="1"/>
    <col min="4" max="4" width="10.75390625" style="203" customWidth="1"/>
    <col min="5" max="5" width="10.125" style="203" customWidth="1"/>
    <col min="6" max="6" width="11.375" style="203" customWidth="1"/>
    <col min="7" max="7" width="10.375" style="203" customWidth="1"/>
    <col min="8" max="16384" width="10.25390625" style="203" customWidth="1"/>
  </cols>
  <sheetData>
    <row r="1" spans="3:7" ht="15.75">
      <c r="C1" s="204"/>
      <c r="D1" s="204"/>
      <c r="G1" s="205" t="s">
        <v>150</v>
      </c>
    </row>
    <row r="2" spans="3:7" ht="15.75">
      <c r="C2" s="204"/>
      <c r="D2" s="204"/>
      <c r="G2" s="205" t="s">
        <v>474</v>
      </c>
    </row>
    <row r="3" spans="3:7" ht="15.75">
      <c r="C3" s="204"/>
      <c r="D3" s="204"/>
      <c r="G3" s="205" t="s">
        <v>72</v>
      </c>
    </row>
    <row r="4" spans="3:5" ht="15.75">
      <c r="C4" s="204"/>
      <c r="D4" s="204"/>
      <c r="E4" s="205"/>
    </row>
    <row r="5" spans="1:7" ht="30" customHeight="1">
      <c r="A5" s="926" t="s">
        <v>151</v>
      </c>
      <c r="B5" s="926"/>
      <c r="C5" s="926"/>
      <c r="D5" s="926"/>
      <c r="E5" s="926"/>
      <c r="F5" s="926"/>
      <c r="G5" s="926"/>
    </row>
    <row r="6" spans="1:7" ht="15.75">
      <c r="A6" s="206"/>
      <c r="B6" s="206"/>
      <c r="C6" s="204"/>
      <c r="D6" s="204"/>
      <c r="G6" s="207" t="s">
        <v>362</v>
      </c>
    </row>
    <row r="7" spans="4:7" ht="15.75">
      <c r="D7" s="208"/>
      <c r="E7" s="208"/>
      <c r="G7" s="209" t="s">
        <v>152</v>
      </c>
    </row>
    <row r="8" spans="4:7" ht="15.75">
      <c r="D8" s="208"/>
      <c r="E8" s="208"/>
      <c r="G8" s="205" t="s">
        <v>212</v>
      </c>
    </row>
    <row r="9" spans="4:5" ht="15.75">
      <c r="D9" s="210"/>
      <c r="E9" s="210"/>
    </row>
    <row r="10" spans="3:7" ht="15.75">
      <c r="C10" s="204"/>
      <c r="D10" s="204"/>
      <c r="E10" s="211"/>
      <c r="G10" s="212" t="s">
        <v>153</v>
      </c>
    </row>
    <row r="11" spans="4:7" ht="15.75" customHeight="1">
      <c r="D11" s="213"/>
      <c r="G11" s="214"/>
    </row>
    <row r="12" spans="3:7" ht="15.75">
      <c r="C12" s="204"/>
      <c r="D12" s="204"/>
      <c r="G12" s="215" t="s">
        <v>154</v>
      </c>
    </row>
    <row r="13" spans="3:7" ht="15.75">
      <c r="C13" s="204"/>
      <c r="G13" s="215" t="s">
        <v>302</v>
      </c>
    </row>
    <row r="14" spans="3:4" ht="15.75">
      <c r="C14" s="204"/>
      <c r="D14" s="215"/>
    </row>
    <row r="15" spans="3:8" ht="15.75">
      <c r="C15" s="204"/>
      <c r="D15" s="204"/>
      <c r="G15" s="205" t="s">
        <v>298</v>
      </c>
      <c r="H15" s="216"/>
    </row>
    <row r="16" spans="3:8" ht="16.5" thickBot="1">
      <c r="C16" s="204"/>
      <c r="D16" s="204"/>
      <c r="G16" s="205" t="s">
        <v>155</v>
      </c>
      <c r="H16" s="216"/>
    </row>
    <row r="17" spans="1:8" ht="15.75">
      <c r="A17" s="927" t="s">
        <v>364</v>
      </c>
      <c r="B17" s="929" t="s">
        <v>547</v>
      </c>
      <c r="C17" s="217">
        <v>2015</v>
      </c>
      <c r="D17" s="217">
        <v>2016</v>
      </c>
      <c r="E17" s="217">
        <v>2017</v>
      </c>
      <c r="F17" s="217">
        <v>2018</v>
      </c>
      <c r="G17" s="217">
        <v>2019</v>
      </c>
      <c r="H17" s="216"/>
    </row>
    <row r="18" spans="1:8" ht="16.5" thickBot="1">
      <c r="A18" s="928"/>
      <c r="B18" s="930"/>
      <c r="C18" s="218" t="s">
        <v>304</v>
      </c>
      <c r="D18" s="218" t="s">
        <v>304</v>
      </c>
      <c r="E18" s="218" t="s">
        <v>304</v>
      </c>
      <c r="F18" s="218" t="s">
        <v>304</v>
      </c>
      <c r="G18" s="219" t="s">
        <v>304</v>
      </c>
      <c r="H18" s="216"/>
    </row>
    <row r="19" spans="1:8" ht="15.75" customHeight="1" thickBot="1">
      <c r="A19" s="220">
        <v>1</v>
      </c>
      <c r="B19" s="221">
        <v>2</v>
      </c>
      <c r="C19" s="220">
        <v>3</v>
      </c>
      <c r="D19" s="221">
        <v>4</v>
      </c>
      <c r="E19" s="220">
        <v>5</v>
      </c>
      <c r="F19" s="222">
        <v>6</v>
      </c>
      <c r="G19" s="222">
        <v>7</v>
      </c>
      <c r="H19" s="216"/>
    </row>
    <row r="20" spans="1:8" ht="31.5">
      <c r="A20" s="223" t="s">
        <v>128</v>
      </c>
      <c r="B20" s="224" t="s">
        <v>156</v>
      </c>
      <c r="C20" s="225">
        <f>SUM(C22:C23)</f>
        <v>1722.78</v>
      </c>
      <c r="D20" s="226">
        <f>SUM(D22:D23)</f>
        <v>1757.2356</v>
      </c>
      <c r="E20" s="227">
        <f>SUM(E22:E23)</f>
        <v>1792.380312</v>
      </c>
      <c r="F20" s="225">
        <f>SUM(F22:F23)</f>
        <v>1828.22791824</v>
      </c>
      <c r="G20" s="226">
        <f>SUM(G22:G23)</f>
        <v>1864.7924766048</v>
      </c>
      <c r="H20" s="216"/>
    </row>
    <row r="21" spans="1:8" ht="15.75">
      <c r="A21" s="228"/>
      <c r="B21" s="229" t="s">
        <v>548</v>
      </c>
      <c r="C21" s="230"/>
      <c r="D21" s="231"/>
      <c r="E21" s="232"/>
      <c r="F21" s="233"/>
      <c r="G21" s="233"/>
      <c r="H21" s="216"/>
    </row>
    <row r="22" spans="1:8" ht="15.75">
      <c r="A22" s="228" t="s">
        <v>93</v>
      </c>
      <c r="B22" s="229" t="s">
        <v>157</v>
      </c>
      <c r="C22" s="234">
        <f>1689*1.02</f>
        <v>1722.78</v>
      </c>
      <c r="D22" s="235">
        <f>C22*1.02</f>
        <v>1757.2356</v>
      </c>
      <c r="E22" s="236">
        <f>D22*1.02</f>
        <v>1792.380312</v>
      </c>
      <c r="F22" s="237">
        <f>E22*1.02</f>
        <v>1828.22791824</v>
      </c>
      <c r="G22" s="237">
        <f>F22*1.02</f>
        <v>1864.7924766048</v>
      </c>
      <c r="H22" s="216"/>
    </row>
    <row r="23" spans="1:8" ht="32.25" thickBot="1">
      <c r="A23" s="238" t="s">
        <v>100</v>
      </c>
      <c r="B23" s="239" t="s">
        <v>549</v>
      </c>
      <c r="C23" s="240"/>
      <c r="D23" s="241"/>
      <c r="E23" s="242"/>
      <c r="F23" s="243"/>
      <c r="G23" s="243"/>
      <c r="H23" s="216"/>
    </row>
    <row r="24" spans="1:8" ht="31.5">
      <c r="A24" s="223" t="s">
        <v>129</v>
      </c>
      <c r="B24" s="224" t="s">
        <v>550</v>
      </c>
      <c r="C24" s="225">
        <f>C25+SUM(C30:C33)</f>
        <v>1666.034</v>
      </c>
      <c r="D24" s="225">
        <f>D25+SUM(D30:D33)</f>
        <v>1716.86548</v>
      </c>
      <c r="E24" s="225">
        <f>E25+SUM(E30:E33)</f>
        <v>1770.6909944000004</v>
      </c>
      <c r="F24" s="225">
        <f>F25+SUM(F30:F33)</f>
        <v>1824.1882066720002</v>
      </c>
      <c r="G24" s="226">
        <f>G25+SUM(G30:G33)</f>
        <v>1860.25797080544</v>
      </c>
      <c r="H24" s="216"/>
    </row>
    <row r="25" spans="1:8" ht="15.75">
      <c r="A25" s="244" t="s">
        <v>158</v>
      </c>
      <c r="B25" s="245" t="s">
        <v>551</v>
      </c>
      <c r="C25" s="246">
        <f>C27+C28+C29</f>
        <v>541.35</v>
      </c>
      <c r="D25" s="246">
        <f>D27+D28+D29</f>
        <v>569.7378</v>
      </c>
      <c r="E25" s="246">
        <f>E27+E28+E29</f>
        <v>599.6767608000001</v>
      </c>
      <c r="F25" s="246">
        <f>F27+F28+F29</f>
        <v>619.4276884000001</v>
      </c>
      <c r="G25" s="247">
        <f>G27+G28+G29</f>
        <v>652.124242168</v>
      </c>
      <c r="H25" s="216"/>
    </row>
    <row r="26" spans="1:8" ht="15.75">
      <c r="A26" s="228"/>
      <c r="B26" s="229" t="s">
        <v>548</v>
      </c>
      <c r="C26" s="248"/>
      <c r="D26" s="249"/>
      <c r="E26" s="232"/>
      <c r="F26" s="233"/>
      <c r="G26" s="233"/>
      <c r="H26" s="216"/>
    </row>
    <row r="27" spans="1:8" ht="15.75">
      <c r="A27" s="228" t="s">
        <v>93</v>
      </c>
      <c r="B27" s="229" t="s">
        <v>552</v>
      </c>
      <c r="C27" s="234">
        <f>7.3*1.02</f>
        <v>7.446</v>
      </c>
      <c r="D27" s="235">
        <f aca="true" t="shared" si="0" ref="D27:G28">C27*1.02</f>
        <v>7.59492</v>
      </c>
      <c r="E27" s="236">
        <f t="shared" si="0"/>
        <v>7.7468184</v>
      </c>
      <c r="F27" s="237">
        <f t="shared" si="0"/>
        <v>7.901754768000001</v>
      </c>
      <c r="G27" s="237">
        <f t="shared" si="0"/>
        <v>8.05978986336</v>
      </c>
      <c r="H27" s="216"/>
    </row>
    <row r="28" spans="1:8" ht="31.5">
      <c r="A28" s="228" t="s">
        <v>100</v>
      </c>
      <c r="B28" s="229" t="s">
        <v>553</v>
      </c>
      <c r="C28" s="248">
        <f>(52.5-7.3)*1.02</f>
        <v>46.104000000000006</v>
      </c>
      <c r="D28" s="235">
        <f t="shared" si="0"/>
        <v>47.02608000000001</v>
      </c>
      <c r="E28" s="236">
        <f t="shared" si="0"/>
        <v>47.96660160000001</v>
      </c>
      <c r="F28" s="250">
        <f t="shared" si="0"/>
        <v>48.92593363200001</v>
      </c>
      <c r="G28" s="250">
        <f t="shared" si="0"/>
        <v>49.90445230464001</v>
      </c>
      <c r="H28" s="216"/>
    </row>
    <row r="29" spans="1:8" ht="15.75">
      <c r="A29" s="228" t="s">
        <v>104</v>
      </c>
      <c r="B29" s="229" t="s">
        <v>554</v>
      </c>
      <c r="C29" s="248">
        <f>477.8+10</f>
        <v>487.8</v>
      </c>
      <c r="D29" s="235">
        <f>C29*1.056</f>
        <v>515.1168</v>
      </c>
      <c r="E29" s="236">
        <f>D29*1.056</f>
        <v>543.9633408000001</v>
      </c>
      <c r="F29" s="237">
        <v>562.6</v>
      </c>
      <c r="G29" s="237">
        <v>594.16</v>
      </c>
      <c r="H29" s="216"/>
    </row>
    <row r="30" spans="1:8" ht="31.5">
      <c r="A30" s="244" t="s">
        <v>107</v>
      </c>
      <c r="B30" s="245" t="s">
        <v>159</v>
      </c>
      <c r="C30" s="230">
        <v>198.4</v>
      </c>
      <c r="D30" s="235">
        <v>208.7</v>
      </c>
      <c r="E30" s="235">
        <v>219.6</v>
      </c>
      <c r="F30" s="234">
        <v>231</v>
      </c>
      <c r="G30" s="424">
        <v>243</v>
      </c>
      <c r="H30" s="216"/>
    </row>
    <row r="31" spans="1:8" ht="15.75">
      <c r="A31" s="244" t="s">
        <v>160</v>
      </c>
      <c r="B31" s="245" t="s">
        <v>555</v>
      </c>
      <c r="C31" s="230">
        <v>74.2</v>
      </c>
      <c r="D31" s="230">
        <v>74.2</v>
      </c>
      <c r="E31" s="230">
        <v>74.2</v>
      </c>
      <c r="F31" s="230">
        <v>74.2</v>
      </c>
      <c r="G31" s="425">
        <v>74.2</v>
      </c>
      <c r="H31" s="216"/>
    </row>
    <row r="32" spans="1:8" ht="15.75">
      <c r="A32" s="244" t="s">
        <v>161</v>
      </c>
      <c r="B32" s="245" t="s">
        <v>162</v>
      </c>
      <c r="C32" s="230">
        <v>4.9</v>
      </c>
      <c r="D32" s="230">
        <v>4.9</v>
      </c>
      <c r="E32" s="230">
        <v>4.9</v>
      </c>
      <c r="F32" s="230">
        <v>4.9</v>
      </c>
      <c r="G32" s="425">
        <v>4.9</v>
      </c>
      <c r="H32" s="216"/>
    </row>
    <row r="33" spans="1:8" ht="15.75">
      <c r="A33" s="244" t="s">
        <v>163</v>
      </c>
      <c r="B33" s="245" t="s">
        <v>556</v>
      </c>
      <c r="C33" s="246">
        <f>((26.8-4.2)+885.1)*1.02-78.67</f>
        <v>847.1840000000001</v>
      </c>
      <c r="D33" s="235">
        <f>C33*1.02-4.8</f>
        <v>859.3276800000001</v>
      </c>
      <c r="E33" s="236">
        <f>D33*1.02-4.2</f>
        <v>872.3142336000001</v>
      </c>
      <c r="F33" s="237">
        <f>E33*1.02+4.9</f>
        <v>894.6605182720001</v>
      </c>
      <c r="G33" s="237">
        <f>F33*1.02-26.52</f>
        <v>886.0337286374402</v>
      </c>
      <c r="H33" s="216"/>
    </row>
    <row r="34" spans="1:8" ht="15.75">
      <c r="A34" s="228"/>
      <c r="B34" s="229" t="s">
        <v>548</v>
      </c>
      <c r="C34" s="248"/>
      <c r="D34" s="249"/>
      <c r="E34" s="251"/>
      <c r="F34" s="233"/>
      <c r="G34" s="233"/>
      <c r="H34" s="216"/>
    </row>
    <row r="35" spans="1:8" ht="15.75">
      <c r="A35" s="228" t="s">
        <v>274</v>
      </c>
      <c r="B35" s="229" t="s">
        <v>557</v>
      </c>
      <c r="C35" s="248">
        <f>61.6*1.02</f>
        <v>62.832</v>
      </c>
      <c r="D35" s="235">
        <f>C35*1.02</f>
        <v>64.08864</v>
      </c>
      <c r="E35" s="236">
        <f>D35*1.02</f>
        <v>65.3704128</v>
      </c>
      <c r="F35" s="237">
        <f>E35*1.02</f>
        <v>66.677821056</v>
      </c>
      <c r="G35" s="237">
        <f>F35*1.02</f>
        <v>68.01137747712</v>
      </c>
      <c r="H35" s="216"/>
    </row>
    <row r="36" spans="1:8" ht="15.75">
      <c r="A36" s="228" t="s">
        <v>275</v>
      </c>
      <c r="B36" s="229" t="s">
        <v>558</v>
      </c>
      <c r="C36" s="248">
        <v>4.1</v>
      </c>
      <c r="D36" s="249">
        <v>4.1</v>
      </c>
      <c r="E36" s="236">
        <v>4.1</v>
      </c>
      <c r="F36" s="237">
        <v>4.1</v>
      </c>
      <c r="G36" s="237">
        <v>4.1</v>
      </c>
      <c r="H36" s="216"/>
    </row>
    <row r="37" spans="1:8" ht="16.5" thickBot="1">
      <c r="A37" s="238" t="s">
        <v>276</v>
      </c>
      <c r="B37" s="239" t="s">
        <v>559</v>
      </c>
      <c r="C37" s="240"/>
      <c r="D37" s="241"/>
      <c r="E37" s="242"/>
      <c r="F37" s="243"/>
      <c r="G37" s="243"/>
      <c r="H37" s="216"/>
    </row>
    <row r="38" spans="1:8" ht="16.5" thickBot="1">
      <c r="A38" s="252" t="s">
        <v>164</v>
      </c>
      <c r="B38" s="253" t="s">
        <v>165</v>
      </c>
      <c r="C38" s="254">
        <f>C20-C24</f>
        <v>56.74599999999987</v>
      </c>
      <c r="D38" s="255">
        <f>D20-D24</f>
        <v>40.37012000000004</v>
      </c>
      <c r="E38" s="255">
        <f>E20-E24</f>
        <v>21.68931759999964</v>
      </c>
      <c r="F38" s="255">
        <f>F20-F24</f>
        <v>4.039711567999802</v>
      </c>
      <c r="G38" s="254">
        <f>G20-G24</f>
        <v>4.534505799359977</v>
      </c>
      <c r="H38" s="216"/>
    </row>
    <row r="39" spans="1:8" ht="32.25" thickBot="1">
      <c r="A39" s="256" t="s">
        <v>166</v>
      </c>
      <c r="B39" s="257" t="s">
        <v>560</v>
      </c>
      <c r="C39" s="254">
        <f>C40-C44</f>
        <v>8.3</v>
      </c>
      <c r="D39" s="254">
        <f>D40-D44</f>
        <v>8.3</v>
      </c>
      <c r="E39" s="254">
        <f>E40-E44</f>
        <v>8.3</v>
      </c>
      <c r="F39" s="254">
        <f>F40-F44</f>
        <v>8.3</v>
      </c>
      <c r="G39" s="254">
        <f>G40-G44</f>
        <v>8.3</v>
      </c>
      <c r="H39" s="216"/>
    </row>
    <row r="40" spans="1:8" ht="15.75">
      <c r="A40" s="228" t="s">
        <v>158</v>
      </c>
      <c r="B40" s="258" t="s">
        <v>561</v>
      </c>
      <c r="C40" s="259">
        <v>8.3</v>
      </c>
      <c r="D40" s="259">
        <v>8.3</v>
      </c>
      <c r="E40" s="259">
        <v>8.3</v>
      </c>
      <c r="F40" s="259">
        <v>8.3</v>
      </c>
      <c r="G40" s="260">
        <v>8.3</v>
      </c>
      <c r="H40" s="216"/>
    </row>
    <row r="41" spans="1:8" ht="15.75">
      <c r="A41" s="228"/>
      <c r="B41" s="229" t="s">
        <v>562</v>
      </c>
      <c r="C41" s="234"/>
      <c r="D41" s="235"/>
      <c r="E41" s="236"/>
      <c r="F41" s="237"/>
      <c r="G41" s="237"/>
      <c r="H41" s="216"/>
    </row>
    <row r="42" spans="1:8" ht="31.5">
      <c r="A42" s="228" t="s">
        <v>93</v>
      </c>
      <c r="B42" s="229" t="s">
        <v>563</v>
      </c>
      <c r="C42" s="234"/>
      <c r="D42" s="235"/>
      <c r="E42" s="236"/>
      <c r="F42" s="237"/>
      <c r="G42" s="237"/>
      <c r="H42" s="216"/>
    </row>
    <row r="43" spans="1:8" ht="15.75">
      <c r="A43" s="228" t="s">
        <v>100</v>
      </c>
      <c r="B43" s="261" t="s">
        <v>564</v>
      </c>
      <c r="C43" s="234"/>
      <c r="D43" s="235"/>
      <c r="E43" s="236"/>
      <c r="F43" s="237"/>
      <c r="G43" s="237"/>
      <c r="H43" s="216"/>
    </row>
    <row r="44" spans="1:8" ht="15.75">
      <c r="A44" s="228" t="s">
        <v>107</v>
      </c>
      <c r="B44" s="229" t="s">
        <v>565</v>
      </c>
      <c r="C44" s="234"/>
      <c r="D44" s="235"/>
      <c r="E44" s="236"/>
      <c r="F44" s="237"/>
      <c r="G44" s="237"/>
      <c r="H44" s="216"/>
    </row>
    <row r="45" spans="1:8" ht="15.75">
      <c r="A45" s="228"/>
      <c r="B45" s="229" t="s">
        <v>562</v>
      </c>
      <c r="C45" s="234"/>
      <c r="D45" s="235"/>
      <c r="E45" s="236"/>
      <c r="F45" s="237"/>
      <c r="G45" s="237"/>
      <c r="H45" s="216"/>
    </row>
    <row r="46" spans="1:8" ht="16.5" thickBot="1">
      <c r="A46" s="238" t="s">
        <v>108</v>
      </c>
      <c r="B46" s="239" t="s">
        <v>566</v>
      </c>
      <c r="C46" s="262"/>
      <c r="D46" s="263"/>
      <c r="E46" s="264"/>
      <c r="F46" s="265"/>
      <c r="G46" s="265"/>
      <c r="H46" s="216"/>
    </row>
    <row r="47" spans="1:8" ht="16.5" thickBot="1">
      <c r="A47" s="266" t="s">
        <v>567</v>
      </c>
      <c r="B47" s="267" t="s">
        <v>167</v>
      </c>
      <c r="C47" s="254">
        <f>C38+C39</f>
        <v>65.04599999999986</v>
      </c>
      <c r="D47" s="254">
        <f>D38+D39</f>
        <v>48.67012000000004</v>
      </c>
      <c r="E47" s="254">
        <f>E38+E39</f>
        <v>29.98931759999964</v>
      </c>
      <c r="F47" s="254">
        <f>F38+F39</f>
        <v>12.339711567999803</v>
      </c>
      <c r="G47" s="254">
        <f>G38+G39</f>
        <v>12.834505799359977</v>
      </c>
      <c r="H47" s="216"/>
    </row>
    <row r="48" spans="1:8" ht="16.5" thickBot="1">
      <c r="A48" s="252" t="s">
        <v>168</v>
      </c>
      <c r="B48" s="253" t="s">
        <v>491</v>
      </c>
      <c r="C48" s="255">
        <f>C47*20%</f>
        <v>13.009199999999973</v>
      </c>
      <c r="D48" s="255">
        <f>D47*20%</f>
        <v>9.734024000000009</v>
      </c>
      <c r="E48" s="255">
        <f>E47*20%</f>
        <v>5.997863519999928</v>
      </c>
      <c r="F48" s="255">
        <f>F47*20%</f>
        <v>2.467942313599961</v>
      </c>
      <c r="G48" s="254">
        <f>G47*20%</f>
        <v>2.5669011598719957</v>
      </c>
      <c r="H48" s="216"/>
    </row>
    <row r="49" spans="1:8" ht="16.5" thickBot="1">
      <c r="A49" s="252" t="s">
        <v>169</v>
      </c>
      <c r="B49" s="253" t="s">
        <v>170</v>
      </c>
      <c r="C49" s="255">
        <f>C47-C48</f>
        <v>52.03679999999989</v>
      </c>
      <c r="D49" s="255">
        <f>D47-D48</f>
        <v>38.936096000000035</v>
      </c>
      <c r="E49" s="255">
        <f>E47-E48</f>
        <v>23.991454079999713</v>
      </c>
      <c r="F49" s="255">
        <f>F47-F48</f>
        <v>9.871769254399842</v>
      </c>
      <c r="G49" s="254">
        <f>G47-G48</f>
        <v>10.267604639487981</v>
      </c>
      <c r="H49" s="216"/>
    </row>
    <row r="50" spans="1:8" ht="31.5">
      <c r="A50" s="223" t="s">
        <v>171</v>
      </c>
      <c r="B50" s="224" t="s">
        <v>568</v>
      </c>
      <c r="C50" s="225"/>
      <c r="D50" s="226"/>
      <c r="E50" s="268"/>
      <c r="F50" s="269"/>
      <c r="G50" s="269"/>
      <c r="H50" s="216"/>
    </row>
    <row r="51" spans="1:8" ht="15.75">
      <c r="A51" s="228"/>
      <c r="B51" s="229" t="s">
        <v>548</v>
      </c>
      <c r="C51" s="234"/>
      <c r="D51" s="235"/>
      <c r="E51" s="236"/>
      <c r="F51" s="237"/>
      <c r="G51" s="237"/>
      <c r="H51" s="216"/>
    </row>
    <row r="52" spans="1:8" ht="15.75">
      <c r="A52" s="228" t="s">
        <v>158</v>
      </c>
      <c r="B52" s="229" t="s">
        <v>569</v>
      </c>
      <c r="C52" s="234"/>
      <c r="D52" s="235"/>
      <c r="E52" s="236"/>
      <c r="F52" s="237"/>
      <c r="G52" s="237"/>
      <c r="H52" s="216"/>
    </row>
    <row r="53" spans="1:8" ht="15.75">
      <c r="A53" s="270" t="s">
        <v>107</v>
      </c>
      <c r="B53" s="229" t="s">
        <v>570</v>
      </c>
      <c r="C53" s="234">
        <f>C49*5%</f>
        <v>2.601839999999995</v>
      </c>
      <c r="D53" s="234">
        <f>D49*5%</f>
        <v>1.9468048000000018</v>
      </c>
      <c r="E53" s="234">
        <f>E49*5%</f>
        <v>1.1995727039999857</v>
      </c>
      <c r="F53" s="234">
        <f>F49*5%</f>
        <v>0.4935884627199921</v>
      </c>
      <c r="G53" s="235">
        <f>G49*5%</f>
        <v>0.5133802319743991</v>
      </c>
      <c r="H53" s="216"/>
    </row>
    <row r="54" spans="1:8" ht="15.75">
      <c r="A54" s="228" t="s">
        <v>160</v>
      </c>
      <c r="B54" s="229" t="s">
        <v>571</v>
      </c>
      <c r="C54" s="234"/>
      <c r="D54" s="235"/>
      <c r="E54" s="271"/>
      <c r="F54" s="237"/>
      <c r="G54" s="237"/>
      <c r="H54" s="216"/>
    </row>
    <row r="55" spans="1:8" ht="16.5" thickBot="1">
      <c r="A55" s="238" t="s">
        <v>161</v>
      </c>
      <c r="B55" s="239" t="s">
        <v>572</v>
      </c>
      <c r="C55" s="272">
        <f>C49-C53</f>
        <v>49.4349599999999</v>
      </c>
      <c r="D55" s="272">
        <f>D49-D53</f>
        <v>36.98929120000003</v>
      </c>
      <c r="E55" s="272">
        <f>E49-E53</f>
        <v>22.791881375999726</v>
      </c>
      <c r="F55" s="272">
        <f>F49-F53</f>
        <v>9.37818079167985</v>
      </c>
      <c r="G55" s="273">
        <f>G49-G53</f>
        <v>9.754224407513583</v>
      </c>
      <c r="H55" s="216"/>
    </row>
    <row r="56" spans="1:8" ht="15.75">
      <c r="A56" s="223" t="s">
        <v>172</v>
      </c>
      <c r="B56" s="224" t="s">
        <v>573</v>
      </c>
      <c r="C56" s="225"/>
      <c r="D56" s="226"/>
      <c r="E56" s="268"/>
      <c r="F56" s="269"/>
      <c r="G56" s="269"/>
      <c r="H56" s="216"/>
    </row>
    <row r="57" spans="1:8" ht="15.75">
      <c r="A57" s="228" t="s">
        <v>158</v>
      </c>
      <c r="B57" s="274" t="s">
        <v>574</v>
      </c>
      <c r="C57" s="234"/>
      <c r="D57" s="235"/>
      <c r="E57" s="236"/>
      <c r="F57" s="237"/>
      <c r="G57" s="237"/>
      <c r="H57" s="216"/>
    </row>
    <row r="58" spans="1:8" ht="15.75">
      <c r="A58" s="228" t="s">
        <v>107</v>
      </c>
      <c r="B58" s="229" t="s">
        <v>575</v>
      </c>
      <c r="C58" s="234"/>
      <c r="D58" s="235"/>
      <c r="E58" s="236"/>
      <c r="F58" s="237"/>
      <c r="G58" s="237"/>
      <c r="H58" s="216"/>
    </row>
    <row r="59" spans="1:8" ht="16.5" thickBot="1">
      <c r="A59" s="238"/>
      <c r="B59" s="239" t="s">
        <v>173</v>
      </c>
      <c r="C59" s="262"/>
      <c r="D59" s="275"/>
      <c r="E59" s="264"/>
      <c r="F59" s="276"/>
      <c r="G59" s="276"/>
      <c r="H59" s="216"/>
    </row>
    <row r="60" spans="1:8" ht="31.5">
      <c r="A60" s="223" t="s">
        <v>174</v>
      </c>
      <c r="B60" s="224" t="s">
        <v>576</v>
      </c>
      <c r="C60" s="225"/>
      <c r="D60" s="226"/>
      <c r="E60" s="277"/>
      <c r="F60" s="269"/>
      <c r="G60" s="269"/>
      <c r="H60" s="216"/>
    </row>
    <row r="61" spans="1:8" ht="15.75">
      <c r="A61" s="228" t="s">
        <v>158</v>
      </c>
      <c r="B61" s="274" t="s">
        <v>577</v>
      </c>
      <c r="C61" s="234"/>
      <c r="D61" s="235"/>
      <c r="E61" s="236"/>
      <c r="F61" s="237"/>
      <c r="G61" s="237"/>
      <c r="H61" s="216"/>
    </row>
    <row r="62" spans="1:13" ht="31.5">
      <c r="A62" s="228" t="s">
        <v>107</v>
      </c>
      <c r="B62" s="229" t="s">
        <v>578</v>
      </c>
      <c r="C62" s="234">
        <f>27+12</f>
        <v>39</v>
      </c>
      <c r="D62" s="234">
        <f>26+11.56</f>
        <v>37.56</v>
      </c>
      <c r="E62" s="234">
        <f>26+11.08</f>
        <v>37.08</v>
      </c>
      <c r="F62" s="234">
        <v>21.04</v>
      </c>
      <c r="G62" s="235">
        <v>21</v>
      </c>
      <c r="H62" s="216"/>
      <c r="I62" s="278"/>
      <c r="J62" s="278"/>
      <c r="K62" s="278"/>
      <c r="L62" s="278"/>
      <c r="M62" s="278"/>
    </row>
    <row r="63" spans="1:8" ht="16.5" thickBot="1">
      <c r="A63" s="238"/>
      <c r="B63" s="239" t="s">
        <v>173</v>
      </c>
      <c r="C63" s="262"/>
      <c r="D63" s="263"/>
      <c r="E63" s="264"/>
      <c r="F63" s="265"/>
      <c r="G63" s="265"/>
      <c r="H63" s="216"/>
    </row>
    <row r="64" spans="1:8" ht="15.75">
      <c r="A64" s="223" t="s">
        <v>175</v>
      </c>
      <c r="B64" s="224" t="s">
        <v>579</v>
      </c>
      <c r="C64" s="279"/>
      <c r="D64" s="280"/>
      <c r="E64" s="281"/>
      <c r="F64" s="282"/>
      <c r="G64" s="282"/>
      <c r="H64" s="216"/>
    </row>
    <row r="65" spans="1:8" ht="15.75">
      <c r="A65" s="244"/>
      <c r="B65" s="229" t="s">
        <v>580</v>
      </c>
      <c r="C65" s="248"/>
      <c r="D65" s="249"/>
      <c r="E65" s="251"/>
      <c r="F65" s="233"/>
      <c r="G65" s="233"/>
      <c r="H65" s="216"/>
    </row>
    <row r="66" spans="1:8" ht="31.5">
      <c r="A66" s="228" t="s">
        <v>158</v>
      </c>
      <c r="B66" s="229" t="s">
        <v>581</v>
      </c>
      <c r="C66" s="248"/>
      <c r="D66" s="249"/>
      <c r="E66" s="251"/>
      <c r="F66" s="233"/>
      <c r="G66" s="233"/>
      <c r="H66" s="216"/>
    </row>
    <row r="67" spans="1:8" ht="15.75">
      <c r="A67" s="228" t="s">
        <v>93</v>
      </c>
      <c r="B67" s="229" t="s">
        <v>176</v>
      </c>
      <c r="C67" s="230"/>
      <c r="D67" s="231"/>
      <c r="E67" s="251"/>
      <c r="F67" s="233"/>
      <c r="G67" s="233"/>
      <c r="H67" s="216"/>
    </row>
    <row r="68" spans="1:8" ht="15.75">
      <c r="A68" s="228" t="s">
        <v>107</v>
      </c>
      <c r="B68" s="229" t="s">
        <v>582</v>
      </c>
      <c r="C68" s="230"/>
      <c r="D68" s="231"/>
      <c r="E68" s="251"/>
      <c r="F68" s="233"/>
      <c r="G68" s="233"/>
      <c r="H68" s="216"/>
    </row>
    <row r="69" spans="1:8" ht="16.5" thickBot="1">
      <c r="A69" s="283" t="s">
        <v>335</v>
      </c>
      <c r="B69" s="284" t="s">
        <v>177</v>
      </c>
      <c r="C69" s="285"/>
      <c r="D69" s="286"/>
      <c r="E69" s="287"/>
      <c r="F69" s="243"/>
      <c r="G69" s="243"/>
      <c r="H69" s="216"/>
    </row>
    <row r="70" spans="1:8" ht="15.75">
      <c r="A70" s="223" t="s">
        <v>178</v>
      </c>
      <c r="B70" s="224" t="s">
        <v>179</v>
      </c>
      <c r="C70" s="279"/>
      <c r="D70" s="288"/>
      <c r="E70" s="289"/>
      <c r="F70" s="282"/>
      <c r="G70" s="282"/>
      <c r="H70" s="216"/>
    </row>
    <row r="71" spans="1:8" ht="15.75">
      <c r="A71" s="244"/>
      <c r="B71" s="229" t="s">
        <v>583</v>
      </c>
      <c r="C71" s="248"/>
      <c r="D71" s="249"/>
      <c r="E71" s="251"/>
      <c r="F71" s="233"/>
      <c r="G71" s="233"/>
      <c r="H71" s="216"/>
    </row>
    <row r="72" spans="1:8" ht="15.75">
      <c r="A72" s="228" t="s">
        <v>158</v>
      </c>
      <c r="B72" s="229" t="s">
        <v>584</v>
      </c>
      <c r="C72" s="230"/>
      <c r="D72" s="231"/>
      <c r="E72" s="232"/>
      <c r="F72" s="233"/>
      <c r="G72" s="233"/>
      <c r="H72" s="216"/>
    </row>
    <row r="73" spans="1:8" ht="15.75">
      <c r="A73" s="228" t="s">
        <v>93</v>
      </c>
      <c r="B73" s="229" t="s">
        <v>176</v>
      </c>
      <c r="C73" s="230"/>
      <c r="D73" s="231"/>
      <c r="E73" s="290"/>
      <c r="F73" s="233"/>
      <c r="G73" s="233"/>
      <c r="H73" s="216"/>
    </row>
    <row r="74" spans="1:8" ht="15.75">
      <c r="A74" s="228" t="s">
        <v>107</v>
      </c>
      <c r="B74" s="229" t="s">
        <v>582</v>
      </c>
      <c r="C74" s="230"/>
      <c r="D74" s="231"/>
      <c r="E74" s="290"/>
      <c r="F74" s="233"/>
      <c r="G74" s="233"/>
      <c r="H74" s="216"/>
    </row>
    <row r="75" spans="1:8" ht="16.5" thickBot="1">
      <c r="A75" s="283" t="s">
        <v>335</v>
      </c>
      <c r="B75" s="291" t="s">
        <v>180</v>
      </c>
      <c r="C75" s="292"/>
      <c r="D75" s="286"/>
      <c r="E75" s="293"/>
      <c r="F75" s="243"/>
      <c r="G75" s="243"/>
      <c r="H75" s="216"/>
    </row>
    <row r="76" spans="1:7" ht="17.25" customHeight="1" thickBot="1">
      <c r="A76" s="252" t="s">
        <v>181</v>
      </c>
      <c r="B76" s="253" t="s">
        <v>195</v>
      </c>
      <c r="C76" s="294"/>
      <c r="D76" s="294"/>
      <c r="E76" s="295"/>
      <c r="F76" s="296"/>
      <c r="G76" s="296"/>
    </row>
    <row r="77" spans="1:7" ht="15.75">
      <c r="A77" s="297" t="s">
        <v>182</v>
      </c>
      <c r="B77" s="298" t="s">
        <v>585</v>
      </c>
      <c r="C77" s="299"/>
      <c r="D77" s="280"/>
      <c r="E77" s="300"/>
      <c r="F77" s="282"/>
      <c r="G77" s="282"/>
    </row>
    <row r="78" spans="1:7" ht="15.75">
      <c r="A78" s="228" t="s">
        <v>158</v>
      </c>
      <c r="B78" s="229" t="s">
        <v>586</v>
      </c>
      <c r="C78" s="248"/>
      <c r="D78" s="249"/>
      <c r="E78" s="251"/>
      <c r="F78" s="233"/>
      <c r="G78" s="233"/>
    </row>
    <row r="79" spans="1:7" ht="16.5" thickBot="1">
      <c r="A79" s="238" t="s">
        <v>107</v>
      </c>
      <c r="B79" s="239" t="s">
        <v>587</v>
      </c>
      <c r="C79" s="240"/>
      <c r="D79" s="241"/>
      <c r="E79" s="301"/>
      <c r="F79" s="243"/>
      <c r="G79" s="243"/>
    </row>
    <row r="80" spans="1:7" ht="28.5" customHeight="1" thickBot="1">
      <c r="A80" s="252" t="s">
        <v>183</v>
      </c>
      <c r="B80" s="253" t="s">
        <v>588</v>
      </c>
      <c r="C80" s="302"/>
      <c r="D80" s="303"/>
      <c r="E80" s="304"/>
      <c r="F80" s="296"/>
      <c r="G80" s="296"/>
    </row>
    <row r="81" spans="1:7" ht="17.25" customHeight="1">
      <c r="A81" s="223" t="s">
        <v>184</v>
      </c>
      <c r="B81" s="224" t="s">
        <v>589</v>
      </c>
      <c r="C81" s="280">
        <f>'[1]приложение 4.2'!C42</f>
        <v>86.5</v>
      </c>
      <c r="D81" s="280">
        <f>'[1]приложение 4.2'!D42</f>
        <v>74.60000000000001</v>
      </c>
      <c r="E81" s="280">
        <f>'[1]приложение 4.2'!E42</f>
        <v>61</v>
      </c>
      <c r="F81" s="280">
        <f>'[1]приложение 4.2'!F42</f>
        <v>62.5</v>
      </c>
      <c r="G81" s="280">
        <f>'[1]приложение 4.2'!G42</f>
        <v>62.8</v>
      </c>
    </row>
    <row r="82" spans="1:7" ht="17.25" customHeight="1" thickBot="1">
      <c r="A82" s="305"/>
      <c r="B82" s="239" t="s">
        <v>176</v>
      </c>
      <c r="C82" s="306"/>
      <c r="D82" s="307"/>
      <c r="E82" s="308"/>
      <c r="F82" s="309"/>
      <c r="G82" s="243"/>
    </row>
    <row r="83" spans="1:7" ht="63.75" thickBot="1">
      <c r="A83" s="252" t="s">
        <v>184</v>
      </c>
      <c r="B83" s="253" t="s">
        <v>185</v>
      </c>
      <c r="C83" s="310">
        <f>C20+C31+C40+C58+C61+C64+C76+C79+C80</f>
        <v>1805.28</v>
      </c>
      <c r="D83" s="310">
        <f>D20+D31+D40+D58+D61+D64+D76+D79+D80</f>
        <v>1839.7356</v>
      </c>
      <c r="E83" s="310">
        <f>E20+E31+E40+E58+E61+E64+E76+E79+E80</f>
        <v>1874.880312</v>
      </c>
      <c r="F83" s="310">
        <f>F20+F31+F40+F58+F61+F64+F76+F79+F80</f>
        <v>1910.72791824</v>
      </c>
      <c r="G83" s="310">
        <f>G20+G31+G40+G58+G61+G64+G76+G79+G80</f>
        <v>1947.2924766048</v>
      </c>
    </row>
    <row r="84" spans="1:7" ht="63.75" thickBot="1">
      <c r="A84" s="223" t="s">
        <v>186</v>
      </c>
      <c r="B84" s="224" t="s">
        <v>187</v>
      </c>
      <c r="C84" s="310">
        <f>C24+C44+C57+C62+C48+C50+C70+C78+C81</f>
        <v>1804.5432</v>
      </c>
      <c r="D84" s="310">
        <f>D24+D44+D57+D62+D48+D50+D70+D78+D81</f>
        <v>1838.7595039999999</v>
      </c>
      <c r="E84" s="310">
        <f>E24+E44+E57+E62+E48+E50+E70+E78+E81</f>
        <v>1874.7688579200003</v>
      </c>
      <c r="F84" s="310">
        <f>F24+F44+F57+F62+F48+F50+F70+F78+F81</f>
        <v>1910.1961489856</v>
      </c>
      <c r="G84" s="310">
        <f>G24+G44+G57+G62+G48+G50+G70+G78+G81</f>
        <v>1946.624871965312</v>
      </c>
    </row>
    <row r="85" spans="1:7" ht="32.25" thickBot="1">
      <c r="A85" s="311"/>
      <c r="B85" s="312" t="s">
        <v>188</v>
      </c>
      <c r="C85" s="313">
        <f>C83-C84</f>
        <v>0.7367999999999029</v>
      </c>
      <c r="D85" s="313">
        <f>D83-D84</f>
        <v>0.9760960000000978</v>
      </c>
      <c r="E85" s="313">
        <f>E83-E84</f>
        <v>0.11145407999970303</v>
      </c>
      <c r="F85" s="254">
        <f>F83-F84</f>
        <v>0.5317692543999328</v>
      </c>
      <c r="G85" s="254">
        <f>G83-G84</f>
        <v>0.6676046394879904</v>
      </c>
    </row>
    <row r="86" spans="1:7" ht="16.5" thickBot="1">
      <c r="A86" s="314"/>
      <c r="B86" s="315"/>
      <c r="C86" s="316"/>
      <c r="D86" s="316"/>
      <c r="E86" s="317"/>
      <c r="F86" s="318"/>
      <c r="G86" s="318"/>
    </row>
    <row r="87" spans="1:7" ht="15.75">
      <c r="A87" s="319"/>
      <c r="B87" s="298" t="s">
        <v>317</v>
      </c>
      <c r="C87" s="320"/>
      <c r="D87" s="288"/>
      <c r="E87" s="321"/>
      <c r="F87" s="282"/>
      <c r="G87" s="282"/>
    </row>
    <row r="88" spans="1:7" ht="15.75">
      <c r="A88" s="228" t="s">
        <v>158</v>
      </c>
      <c r="B88" s="229" t="s">
        <v>600</v>
      </c>
      <c r="C88" s="322"/>
      <c r="D88" s="323"/>
      <c r="E88" s="324"/>
      <c r="F88" s="233"/>
      <c r="G88" s="233"/>
    </row>
    <row r="89" spans="1:7" ht="15.75">
      <c r="A89" s="325" t="s">
        <v>189</v>
      </c>
      <c r="B89" s="326" t="s">
        <v>601</v>
      </c>
      <c r="C89" s="327"/>
      <c r="D89" s="328"/>
      <c r="E89" s="329"/>
      <c r="F89" s="233"/>
      <c r="G89" s="233"/>
    </row>
    <row r="90" spans="1:7" ht="16.5" thickBot="1">
      <c r="A90" s="238" t="s">
        <v>190</v>
      </c>
      <c r="B90" s="239" t="s">
        <v>692</v>
      </c>
      <c r="C90" s="330"/>
      <c r="D90" s="331"/>
      <c r="E90" s="308"/>
      <c r="F90" s="243"/>
      <c r="G90" s="243"/>
    </row>
    <row r="91" spans="3:5" ht="15.75">
      <c r="C91" s="204"/>
      <c r="D91" s="204"/>
      <c r="E91" s="204"/>
    </row>
    <row r="92" spans="1:5" ht="15.75">
      <c r="A92" s="332" t="s">
        <v>191</v>
      </c>
      <c r="B92" s="333"/>
      <c r="C92" s="334"/>
      <c r="D92" s="204"/>
      <c r="E92" s="204"/>
    </row>
    <row r="93" spans="3:5" ht="15.75">
      <c r="C93" s="204"/>
      <c r="D93" s="204"/>
      <c r="E93" s="204"/>
    </row>
    <row r="94" spans="2:7" ht="15.75">
      <c r="B94" s="203" t="s">
        <v>192</v>
      </c>
      <c r="C94" s="204"/>
      <c r="D94" s="204"/>
      <c r="E94" s="335"/>
      <c r="F94" s="335"/>
      <c r="G94" s="335"/>
    </row>
    <row r="95" spans="2:7" ht="15.75">
      <c r="B95" s="203" t="s">
        <v>193</v>
      </c>
      <c r="C95" s="204"/>
      <c r="D95" s="335"/>
      <c r="E95" s="335"/>
      <c r="F95" s="335"/>
      <c r="G95" s="209" t="s">
        <v>194</v>
      </c>
    </row>
  </sheetData>
  <sheetProtection/>
  <mergeCells count="3">
    <mergeCell ref="A5:G5"/>
    <mergeCell ref="A17:A18"/>
    <mergeCell ref="B17:B18"/>
  </mergeCells>
  <printOptions horizontalCentered="1"/>
  <pageMargins left="0.7480314960629921" right="0.15748031496062992" top="0.3937007874015748" bottom="0.3937007874015748" header="0.5118110236220472" footer="0.1968503937007874"/>
  <pageSetup fitToHeight="2" fitToWidth="1" horizontalDpi="600" verticalDpi="600" orientation="portrait" paperSize="9" scale="83" r:id="rId1"/>
  <rowBreaks count="1" manualBreakCount="1">
    <brk id="5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54"/>
  <sheetViews>
    <sheetView view="pageBreakPreview" zoomScale="80" zoomScaleSheetLayoutView="80" zoomScalePageLayoutView="0" workbookViewId="0" topLeftCell="A16">
      <selection activeCell="I24" sqref="I24"/>
    </sheetView>
  </sheetViews>
  <sheetFormatPr defaultColWidth="10.25390625" defaultRowHeight="12.75"/>
  <cols>
    <col min="1" max="1" width="10.25390625" style="336" customWidth="1"/>
    <col min="2" max="2" width="50.25390625" style="336" bestFit="1" customWidth="1"/>
    <col min="3" max="3" width="12.625" style="336" hidden="1" customWidth="1"/>
    <col min="4" max="4" width="11.00390625" style="336" customWidth="1"/>
    <col min="5" max="16384" width="10.25390625" style="336" customWidth="1"/>
  </cols>
  <sheetData>
    <row r="1" ht="15.75">
      <c r="G1" s="337" t="s">
        <v>196</v>
      </c>
    </row>
    <row r="2" ht="15.75">
      <c r="G2" s="337" t="s">
        <v>474</v>
      </c>
    </row>
    <row r="3" ht="15.75">
      <c r="G3" s="337" t="s">
        <v>72</v>
      </c>
    </row>
    <row r="5" spans="1:7" s="339" customFormat="1" ht="30" customHeight="1">
      <c r="A5" s="931" t="s">
        <v>197</v>
      </c>
      <c r="B5" s="931"/>
      <c r="C5" s="931"/>
      <c r="D5" s="931"/>
      <c r="E5" s="931"/>
      <c r="F5" s="931"/>
      <c r="G5" s="931"/>
    </row>
    <row r="6" spans="1:7" s="339" customFormat="1" ht="30" customHeight="1">
      <c r="A6" s="338"/>
      <c r="B6" s="338"/>
      <c r="C6" s="338"/>
      <c r="G6" s="340" t="s">
        <v>362</v>
      </c>
    </row>
    <row r="7" spans="3:7" ht="15.75">
      <c r="C7" s="341"/>
      <c r="G7" s="342" t="s">
        <v>152</v>
      </c>
    </row>
    <row r="8" spans="3:7" ht="15.75">
      <c r="C8" s="342"/>
      <c r="G8" s="343" t="s">
        <v>212</v>
      </c>
    </row>
    <row r="9" spans="3:7" ht="15.75">
      <c r="C9" s="342"/>
      <c r="G9" s="344"/>
    </row>
    <row r="10" spans="3:7" ht="15.75">
      <c r="C10" s="343"/>
      <c r="G10" s="345" t="s">
        <v>153</v>
      </c>
    </row>
    <row r="11" spans="3:7" ht="15.75">
      <c r="C11" s="346"/>
      <c r="G11" s="347"/>
    </row>
    <row r="12" spans="3:7" ht="15.75" customHeight="1">
      <c r="C12" s="347"/>
      <c r="G12" s="337" t="s">
        <v>154</v>
      </c>
    </row>
    <row r="13" spans="3:7" ht="15.75">
      <c r="C13" s="337"/>
      <c r="G13" s="337" t="s">
        <v>302</v>
      </c>
    </row>
    <row r="15" spans="3:7" ht="15.75">
      <c r="C15" s="337"/>
      <c r="G15" s="343" t="s">
        <v>298</v>
      </c>
    </row>
    <row r="16" ht="16.5" thickBot="1">
      <c r="G16" s="336" t="s">
        <v>155</v>
      </c>
    </row>
    <row r="17" spans="1:7" ht="48" customHeight="1" thickBot="1">
      <c r="A17" s="348" t="s">
        <v>607</v>
      </c>
      <c r="B17" s="349" t="s">
        <v>602</v>
      </c>
      <c r="C17" s="350">
        <v>2015</v>
      </c>
      <c r="D17" s="350">
        <v>2016</v>
      </c>
      <c r="E17" s="350">
        <v>2017</v>
      </c>
      <c r="F17" s="351">
        <v>2018</v>
      </c>
      <c r="G17" s="352">
        <v>2019</v>
      </c>
    </row>
    <row r="18" spans="1:7" ht="15.75">
      <c r="A18" s="353">
        <v>1</v>
      </c>
      <c r="B18" s="354" t="s">
        <v>603</v>
      </c>
      <c r="C18" s="355">
        <f>C19+C26+C30+C31+C33</f>
        <v>86.5</v>
      </c>
      <c r="D18" s="356">
        <f>D19+D26+D30+D31+D33</f>
        <v>74.60000000000001</v>
      </c>
      <c r="E18" s="357">
        <f>E19+E26+E30+E31+E33</f>
        <v>61</v>
      </c>
      <c r="F18" s="356">
        <f>F19+F26+F30+F31+F33</f>
        <v>62.5</v>
      </c>
      <c r="G18" s="355">
        <f>G19+G26+G30+G31+G33</f>
        <v>62.8</v>
      </c>
    </row>
    <row r="19" spans="1:7" ht="15.75">
      <c r="A19" s="358" t="s">
        <v>93</v>
      </c>
      <c r="B19" s="359" t="s">
        <v>604</v>
      </c>
      <c r="C19" s="360">
        <f>SUM(C20:C22)</f>
        <v>0</v>
      </c>
      <c r="D19" s="361">
        <f>SUM(D20:D22)</f>
        <v>0</v>
      </c>
      <c r="E19" s="360">
        <f>SUM(E20:E22)</f>
        <v>0</v>
      </c>
      <c r="F19" s="361">
        <f>SUM(F20:F22)</f>
        <v>0</v>
      </c>
      <c r="G19" s="360">
        <f>SUM(G20:G22)</f>
        <v>0</v>
      </c>
    </row>
    <row r="20" spans="1:7" ht="15.75">
      <c r="A20" s="358" t="s">
        <v>94</v>
      </c>
      <c r="B20" s="359" t="s">
        <v>629</v>
      </c>
      <c r="C20" s="360"/>
      <c r="D20" s="362"/>
      <c r="E20" s="363"/>
      <c r="F20" s="362"/>
      <c r="G20" s="363"/>
    </row>
    <row r="21" spans="1:7" ht="15.75">
      <c r="A21" s="358" t="s">
        <v>95</v>
      </c>
      <c r="B21" s="359" t="s">
        <v>198</v>
      </c>
      <c r="C21" s="364"/>
      <c r="D21" s="365"/>
      <c r="E21" s="366"/>
      <c r="F21" s="365"/>
      <c r="G21" s="366"/>
    </row>
    <row r="22" spans="1:7" ht="31.5">
      <c r="A22" s="358" t="s">
        <v>96</v>
      </c>
      <c r="B22" s="359" t="s">
        <v>630</v>
      </c>
      <c r="C22" s="364"/>
      <c r="D22" s="365"/>
      <c r="E22" s="366"/>
      <c r="F22" s="365"/>
      <c r="G22" s="366"/>
    </row>
    <row r="23" spans="1:7" ht="31.5">
      <c r="A23" s="358" t="s">
        <v>97</v>
      </c>
      <c r="B23" s="359" t="s">
        <v>631</v>
      </c>
      <c r="C23" s="364"/>
      <c r="D23" s="365"/>
      <c r="E23" s="366"/>
      <c r="F23" s="365"/>
      <c r="G23" s="366"/>
    </row>
    <row r="24" spans="1:7" ht="31.5">
      <c r="A24" s="358" t="s">
        <v>98</v>
      </c>
      <c r="B24" s="359" t="s">
        <v>632</v>
      </c>
      <c r="C24" s="364"/>
      <c r="D24" s="365"/>
      <c r="E24" s="366"/>
      <c r="F24" s="365"/>
      <c r="G24" s="366"/>
    </row>
    <row r="25" spans="1:7" ht="15.75">
      <c r="A25" s="358" t="s">
        <v>99</v>
      </c>
      <c r="B25" s="359" t="s">
        <v>633</v>
      </c>
      <c r="C25" s="364"/>
      <c r="D25" s="365"/>
      <c r="E25" s="366"/>
      <c r="F25" s="365"/>
      <c r="G25" s="366"/>
    </row>
    <row r="26" spans="1:7" ht="15.75">
      <c r="A26" s="358" t="s">
        <v>100</v>
      </c>
      <c r="B26" s="359" t="s">
        <v>512</v>
      </c>
      <c r="C26" s="367">
        <v>73.5</v>
      </c>
      <c r="D26" s="368">
        <v>60.7</v>
      </c>
      <c r="E26" s="369">
        <v>46.4</v>
      </c>
      <c r="F26" s="368">
        <v>48.4</v>
      </c>
      <c r="G26" s="369">
        <v>48.9</v>
      </c>
    </row>
    <row r="27" spans="1:7" ht="15.75">
      <c r="A27" s="358" t="s">
        <v>101</v>
      </c>
      <c r="B27" s="359" t="s">
        <v>634</v>
      </c>
      <c r="C27" s="367"/>
      <c r="D27" s="368"/>
      <c r="E27" s="369"/>
      <c r="F27" s="368"/>
      <c r="G27" s="369"/>
    </row>
    <row r="28" spans="1:7" ht="15.75">
      <c r="A28" s="358" t="s">
        <v>102</v>
      </c>
      <c r="B28" s="359" t="s">
        <v>635</v>
      </c>
      <c r="C28" s="367"/>
      <c r="D28" s="368"/>
      <c r="E28" s="369"/>
      <c r="F28" s="368"/>
      <c r="G28" s="369"/>
    </row>
    <row r="29" spans="1:7" ht="15.75">
      <c r="A29" s="358" t="s">
        <v>103</v>
      </c>
      <c r="B29" s="359" t="s">
        <v>636</v>
      </c>
      <c r="C29" s="367"/>
      <c r="D29" s="368"/>
      <c r="E29" s="369"/>
      <c r="F29" s="368"/>
      <c r="G29" s="369"/>
    </row>
    <row r="30" spans="1:7" ht="15.75">
      <c r="A30" s="358" t="s">
        <v>104</v>
      </c>
      <c r="B30" s="359" t="s">
        <v>637</v>
      </c>
      <c r="C30" s="367"/>
      <c r="D30" s="368"/>
      <c r="E30" s="369"/>
      <c r="F30" s="368"/>
      <c r="G30" s="369"/>
    </row>
    <row r="31" spans="1:7" ht="15.75">
      <c r="A31" s="358" t="s">
        <v>105</v>
      </c>
      <c r="B31" s="359" t="s">
        <v>638</v>
      </c>
      <c r="C31" s="370">
        <v>13</v>
      </c>
      <c r="D31" s="371">
        <v>13.9</v>
      </c>
      <c r="E31" s="370">
        <v>14.6</v>
      </c>
      <c r="F31" s="371">
        <v>14.1</v>
      </c>
      <c r="G31" s="370">
        <v>13.9</v>
      </c>
    </row>
    <row r="32" spans="1:7" ht="15.75">
      <c r="A32" s="358" t="s">
        <v>199</v>
      </c>
      <c r="B32" s="359" t="s">
        <v>639</v>
      </c>
      <c r="C32" s="367"/>
      <c r="D32" s="368"/>
      <c r="E32" s="369"/>
      <c r="F32" s="368"/>
      <c r="G32" s="369"/>
    </row>
    <row r="33" spans="1:7" ht="15.75">
      <c r="A33" s="358" t="s">
        <v>106</v>
      </c>
      <c r="B33" s="359" t="s">
        <v>640</v>
      </c>
      <c r="C33" s="364"/>
      <c r="D33" s="365"/>
      <c r="E33" s="366"/>
      <c r="F33" s="365"/>
      <c r="G33" s="366"/>
    </row>
    <row r="34" spans="1:7" ht="15.75">
      <c r="A34" s="358" t="s">
        <v>107</v>
      </c>
      <c r="B34" s="359" t="s">
        <v>641</v>
      </c>
      <c r="C34" s="364"/>
      <c r="D34" s="365"/>
      <c r="E34" s="366"/>
      <c r="F34" s="365"/>
      <c r="G34" s="366"/>
    </row>
    <row r="35" spans="1:7" ht="15.75">
      <c r="A35" s="358" t="s">
        <v>108</v>
      </c>
      <c r="B35" s="359" t="s">
        <v>642</v>
      </c>
      <c r="C35" s="364"/>
      <c r="D35" s="365"/>
      <c r="E35" s="366"/>
      <c r="F35" s="365"/>
      <c r="G35" s="366"/>
    </row>
    <row r="36" spans="1:7" ht="15.75">
      <c r="A36" s="358" t="s">
        <v>109</v>
      </c>
      <c r="B36" s="359" t="s">
        <v>643</v>
      </c>
      <c r="C36" s="364"/>
      <c r="D36" s="365"/>
      <c r="E36" s="366"/>
      <c r="F36" s="365"/>
      <c r="G36" s="366"/>
    </row>
    <row r="37" spans="1:7" ht="15.75">
      <c r="A37" s="372" t="s">
        <v>110</v>
      </c>
      <c r="B37" s="359" t="s">
        <v>644</v>
      </c>
      <c r="C37" s="364"/>
      <c r="D37" s="365"/>
      <c r="E37" s="366"/>
      <c r="F37" s="365"/>
      <c r="G37" s="366"/>
    </row>
    <row r="38" spans="1:7" ht="15.75">
      <c r="A38" s="372" t="s">
        <v>111</v>
      </c>
      <c r="B38" s="359" t="s">
        <v>645</v>
      </c>
      <c r="C38" s="364"/>
      <c r="D38" s="365"/>
      <c r="E38" s="366"/>
      <c r="F38" s="365"/>
      <c r="G38" s="366"/>
    </row>
    <row r="39" spans="1:7" ht="15.75">
      <c r="A39" s="358" t="s">
        <v>112</v>
      </c>
      <c r="B39" s="359" t="s">
        <v>646</v>
      </c>
      <c r="C39" s="364"/>
      <c r="D39" s="365"/>
      <c r="E39" s="366"/>
      <c r="F39" s="365"/>
      <c r="G39" s="366"/>
    </row>
    <row r="40" spans="1:7" ht="15.75">
      <c r="A40" s="373" t="s">
        <v>113</v>
      </c>
      <c r="B40" s="374" t="s">
        <v>647</v>
      </c>
      <c r="C40" s="375"/>
      <c r="D40" s="365"/>
      <c r="E40" s="366"/>
      <c r="F40" s="365"/>
      <c r="G40" s="366"/>
    </row>
    <row r="41" spans="1:7" ht="16.5" thickBot="1">
      <c r="A41" s="373" t="s">
        <v>114</v>
      </c>
      <c r="B41" s="376" t="s">
        <v>648</v>
      </c>
      <c r="C41" s="377"/>
      <c r="D41" s="378"/>
      <c r="E41" s="379"/>
      <c r="F41" s="378"/>
      <c r="G41" s="379"/>
    </row>
    <row r="42" spans="1:7" ht="16.5" customHeight="1">
      <c r="A42" s="380"/>
      <c r="B42" s="381" t="s">
        <v>649</v>
      </c>
      <c r="C42" s="382">
        <f>SUM(C18,C34)</f>
        <v>86.5</v>
      </c>
      <c r="D42" s="382">
        <f>SUM(D18,D34)</f>
        <v>74.60000000000001</v>
      </c>
      <c r="E42" s="382">
        <f>SUM(E18,E34)</f>
        <v>61</v>
      </c>
      <c r="F42" s="382">
        <f>SUM(F18,F34)</f>
        <v>62.5</v>
      </c>
      <c r="G42" s="382">
        <f>SUM(G18,G34)</f>
        <v>62.8</v>
      </c>
    </row>
    <row r="43" spans="1:7" ht="16.5" customHeight="1">
      <c r="A43" s="383"/>
      <c r="B43" s="384" t="s">
        <v>650</v>
      </c>
      <c r="C43" s="364"/>
      <c r="D43" s="366"/>
      <c r="E43" s="366"/>
      <c r="F43" s="366"/>
      <c r="G43" s="366"/>
    </row>
    <row r="44" spans="1:7" ht="16.5" customHeight="1">
      <c r="A44" s="383"/>
      <c r="B44" s="385" t="s">
        <v>651</v>
      </c>
      <c r="C44" s="364"/>
      <c r="D44" s="366"/>
      <c r="E44" s="366"/>
      <c r="F44" s="366"/>
      <c r="G44" s="366"/>
    </row>
    <row r="45" spans="1:7" ht="16.5" customHeight="1" thickBot="1">
      <c r="A45" s="386"/>
      <c r="B45" s="387" t="s">
        <v>652</v>
      </c>
      <c r="C45" s="377"/>
      <c r="D45" s="379"/>
      <c r="E45" s="379"/>
      <c r="F45" s="379"/>
      <c r="G45" s="379"/>
    </row>
    <row r="46" spans="1:3" ht="15.75">
      <c r="A46" s="388"/>
      <c r="B46" s="389"/>
      <c r="C46" s="388"/>
    </row>
    <row r="47" spans="1:2" ht="15.75">
      <c r="A47" s="390"/>
      <c r="B47" s="391"/>
    </row>
    <row r="48" spans="1:2" ht="15.75">
      <c r="A48" s="390"/>
      <c r="B48" s="344" t="s">
        <v>192</v>
      </c>
    </row>
    <row r="49" spans="1:7" ht="15.75">
      <c r="A49" s="390"/>
      <c r="B49" s="344" t="s">
        <v>193</v>
      </c>
      <c r="C49" s="392"/>
      <c r="G49" s="342" t="s">
        <v>194</v>
      </c>
    </row>
    <row r="50" spans="1:3" ht="15.75">
      <c r="A50" s="393"/>
      <c r="B50" s="393"/>
      <c r="C50" s="393"/>
    </row>
    <row r="51" ht="15.75">
      <c r="A51" s="390"/>
    </row>
    <row r="52" spans="1:3" ht="15.75">
      <c r="A52" s="394"/>
      <c r="C52" s="395"/>
    </row>
    <row r="54" ht="15.75">
      <c r="A54" s="396"/>
    </row>
  </sheetData>
  <sheetProtection/>
  <mergeCells count="1">
    <mergeCell ref="A5:G5"/>
  </mergeCells>
  <printOptions horizontalCentered="1"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88" r:id="rId1"/>
  <rowBreaks count="1" manualBreakCount="1">
    <brk id="47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3"/>
  <sheetViews>
    <sheetView zoomScale="80" zoomScaleNormal="80" zoomScalePageLayoutView="0" workbookViewId="0" topLeftCell="A48">
      <selection activeCell="J71" sqref="J71"/>
    </sheetView>
  </sheetViews>
  <sheetFormatPr defaultColWidth="10.25390625" defaultRowHeight="12.75"/>
  <cols>
    <col min="1" max="1" width="54.125" style="335" customWidth="1"/>
    <col min="2" max="2" width="10.75390625" style="335" hidden="1" customWidth="1"/>
    <col min="3" max="3" width="11.00390625" style="335" customWidth="1"/>
    <col min="4" max="4" width="10.75390625" style="335" customWidth="1"/>
    <col min="5" max="5" width="11.125" style="335" customWidth="1"/>
    <col min="6" max="6" width="11.25390625" style="335" customWidth="1"/>
    <col min="7" max="16384" width="10.25390625" style="335" customWidth="1"/>
  </cols>
  <sheetData>
    <row r="1" ht="16.5" customHeight="1">
      <c r="F1" s="186" t="s">
        <v>200</v>
      </c>
    </row>
    <row r="2" ht="16.5" customHeight="1">
      <c r="F2" s="186" t="s">
        <v>474</v>
      </c>
    </row>
    <row r="3" ht="16.5" customHeight="1">
      <c r="F3" s="186" t="s">
        <v>72</v>
      </c>
    </row>
    <row r="4" ht="16.5" customHeight="1"/>
    <row r="5" spans="1:6" ht="84.75" customHeight="1">
      <c r="A5" s="932" t="s">
        <v>201</v>
      </c>
      <c r="B5" s="932"/>
      <c r="C5" s="932"/>
      <c r="D5" s="933"/>
      <c r="E5" s="933"/>
      <c r="F5" s="933"/>
    </row>
    <row r="6" spans="1:6" ht="16.5" customHeight="1">
      <c r="A6" s="397"/>
      <c r="B6" s="397"/>
      <c r="C6" s="397"/>
      <c r="D6" s="398"/>
      <c r="E6" s="398"/>
      <c r="F6" s="398"/>
    </row>
    <row r="7" spans="1:6" ht="16.5" customHeight="1">
      <c r="A7" s="397"/>
      <c r="B7" s="397"/>
      <c r="C7" s="397"/>
      <c r="D7" s="398"/>
      <c r="E7" s="204"/>
      <c r="F7" s="207" t="s">
        <v>362</v>
      </c>
    </row>
    <row r="8" spans="1:6" ht="16.5" customHeight="1">
      <c r="A8" s="397"/>
      <c r="B8" s="397"/>
      <c r="C8" s="397"/>
      <c r="D8" s="398"/>
      <c r="E8" s="204"/>
      <c r="F8" s="209" t="s">
        <v>152</v>
      </c>
    </row>
    <row r="9" spans="1:6" ht="16.5" customHeight="1">
      <c r="A9" s="397"/>
      <c r="B9" s="397"/>
      <c r="C9" s="397"/>
      <c r="D9" s="398"/>
      <c r="E9" s="204"/>
      <c r="F9" s="205" t="s">
        <v>212</v>
      </c>
    </row>
    <row r="10" spans="1:6" ht="16.5" customHeight="1">
      <c r="A10" s="397"/>
      <c r="B10" s="397"/>
      <c r="C10" s="397"/>
      <c r="D10" s="398"/>
      <c r="E10" s="204"/>
      <c r="F10" s="203"/>
    </row>
    <row r="11" spans="1:6" ht="16.5" customHeight="1">
      <c r="A11" s="397"/>
      <c r="B11" s="397"/>
      <c r="C11" s="397"/>
      <c r="D11" s="398"/>
      <c r="E11" s="204"/>
      <c r="F11" s="212" t="s">
        <v>153</v>
      </c>
    </row>
    <row r="12" spans="1:6" ht="16.5" customHeight="1">
      <c r="A12" s="397"/>
      <c r="B12" s="397"/>
      <c r="C12" s="397"/>
      <c r="D12" s="398"/>
      <c r="E12" s="208"/>
      <c r="F12" s="214"/>
    </row>
    <row r="13" spans="1:6" ht="16.5" customHeight="1">
      <c r="A13" s="397"/>
      <c r="B13" s="397"/>
      <c r="C13" s="397"/>
      <c r="D13" s="398"/>
      <c r="E13" s="208"/>
      <c r="F13" s="215" t="s">
        <v>154</v>
      </c>
    </row>
    <row r="14" spans="1:6" ht="16.5" customHeight="1">
      <c r="A14" s="397"/>
      <c r="B14" s="397"/>
      <c r="C14" s="397"/>
      <c r="D14" s="398"/>
      <c r="E14" s="210"/>
      <c r="F14" s="215" t="s">
        <v>302</v>
      </c>
    </row>
    <row r="15" spans="1:5" ht="16.5" customHeight="1">
      <c r="A15" s="397"/>
      <c r="B15" s="397"/>
      <c r="C15" s="397"/>
      <c r="D15" s="398"/>
      <c r="E15" s="204"/>
    </row>
    <row r="16" spans="1:5" ht="16.5" customHeight="1">
      <c r="A16" s="397"/>
      <c r="B16" s="397"/>
      <c r="C16" s="397"/>
      <c r="D16" s="398"/>
      <c r="E16" s="213"/>
    </row>
    <row r="17" spans="1:6" ht="16.5" customHeight="1">
      <c r="A17" s="397"/>
      <c r="B17" s="397"/>
      <c r="C17" s="397"/>
      <c r="D17" s="398"/>
      <c r="E17" s="204"/>
      <c r="F17" s="205" t="s">
        <v>379</v>
      </c>
    </row>
    <row r="18" spans="1:6" ht="20.25" customHeight="1">
      <c r="A18" s="399" t="s">
        <v>130</v>
      </c>
      <c r="B18" s="399">
        <v>2015</v>
      </c>
      <c r="C18" s="399">
        <v>2016</v>
      </c>
      <c r="D18" s="399">
        <v>2017</v>
      </c>
      <c r="E18" s="399">
        <v>2018</v>
      </c>
      <c r="F18" s="399">
        <v>2019</v>
      </c>
    </row>
    <row r="19" spans="1:6" ht="20.25" customHeight="1">
      <c r="A19" s="400" t="s">
        <v>653</v>
      </c>
      <c r="B19" s="401">
        <f>B20</f>
        <v>1722.78</v>
      </c>
      <c r="C19" s="401">
        <f>C20</f>
        <v>1757.2356</v>
      </c>
      <c r="D19" s="401">
        <f>D20</f>
        <v>1792.3803120000002</v>
      </c>
      <c r="E19" s="401">
        <f>E20</f>
        <v>1828.2279182400002</v>
      </c>
      <c r="F19" s="401">
        <f>F20</f>
        <v>1864.7924766048002</v>
      </c>
    </row>
    <row r="20" spans="1:6" ht="15.75">
      <c r="A20" s="402" t="s">
        <v>202</v>
      </c>
      <c r="B20" s="403">
        <f>SUM(B21:B25)</f>
        <v>1722.78</v>
      </c>
      <c r="C20" s="404">
        <f>SUM(C21:C25)</f>
        <v>1757.2356</v>
      </c>
      <c r="D20" s="404">
        <f>SUM(D21:D25)</f>
        <v>1792.3803120000002</v>
      </c>
      <c r="E20" s="404">
        <f>SUM(E21:E25)</f>
        <v>1828.2279182400002</v>
      </c>
      <c r="F20" s="404">
        <f>SUM(F21:F25)</f>
        <v>1864.7924766048002</v>
      </c>
    </row>
    <row r="21" spans="1:6" ht="15.75" hidden="1">
      <c r="A21" s="402" t="s">
        <v>203</v>
      </c>
      <c r="B21" s="405">
        <f>1577.3*1.02</f>
        <v>1608.846</v>
      </c>
      <c r="C21" s="405">
        <f aca="true" t="shared" si="0" ref="C21:F23">B21*1.02</f>
        <v>1641.02292</v>
      </c>
      <c r="D21" s="406">
        <f t="shared" si="0"/>
        <v>1673.8433784000001</v>
      </c>
      <c r="E21" s="406">
        <f t="shared" si="0"/>
        <v>1707.320245968</v>
      </c>
      <c r="F21" s="406">
        <f t="shared" si="0"/>
        <v>1741.4666508873602</v>
      </c>
    </row>
    <row r="22" spans="1:6" ht="15.75" hidden="1">
      <c r="A22" s="402" t="s">
        <v>204</v>
      </c>
      <c r="B22" s="405">
        <f>48.2*1.02</f>
        <v>49.164</v>
      </c>
      <c r="C22" s="405">
        <f t="shared" si="0"/>
        <v>50.14728</v>
      </c>
      <c r="D22" s="406">
        <f t="shared" si="0"/>
        <v>51.150225600000006</v>
      </c>
      <c r="E22" s="406">
        <f t="shared" si="0"/>
        <v>52.173230112000006</v>
      </c>
      <c r="F22" s="406">
        <f t="shared" si="0"/>
        <v>53.216694714240006</v>
      </c>
    </row>
    <row r="23" spans="1:6" ht="15.75" hidden="1">
      <c r="A23" s="402" t="s">
        <v>205</v>
      </c>
      <c r="B23" s="405">
        <f>63.5*1.02</f>
        <v>64.77</v>
      </c>
      <c r="C23" s="405">
        <f t="shared" si="0"/>
        <v>66.0654</v>
      </c>
      <c r="D23" s="406">
        <f t="shared" si="0"/>
        <v>67.386708</v>
      </c>
      <c r="E23" s="406">
        <f t="shared" si="0"/>
        <v>68.73444216</v>
      </c>
      <c r="F23" s="406">
        <f t="shared" si="0"/>
        <v>70.1091310032</v>
      </c>
    </row>
    <row r="24" spans="1:6" ht="15.75" hidden="1">
      <c r="A24" s="402" t="s">
        <v>654</v>
      </c>
      <c r="B24" s="405"/>
      <c r="C24" s="402"/>
      <c r="D24" s="407"/>
      <c r="E24" s="407"/>
      <c r="F24" s="407"/>
    </row>
    <row r="25" spans="1:6" ht="15.75" hidden="1">
      <c r="A25" s="402" t="s">
        <v>655</v>
      </c>
      <c r="B25" s="405"/>
      <c r="C25" s="402"/>
      <c r="D25" s="407"/>
      <c r="E25" s="407"/>
      <c r="F25" s="407"/>
    </row>
    <row r="26" spans="1:6" ht="15.75">
      <c r="A26" s="400" t="s">
        <v>656</v>
      </c>
      <c r="B26" s="405">
        <f>'[1]приложение 4.1'!C24</f>
        <v>1666.034</v>
      </c>
      <c r="C26" s="405">
        <f>'[1]приложение 4.1'!D24</f>
        <v>1716.86548</v>
      </c>
      <c r="D26" s="405">
        <f>'[1]приложение 4.1'!E24</f>
        <v>1770.6909944000004</v>
      </c>
      <c r="E26" s="405">
        <f>'[1]приложение 4.1'!F24</f>
        <v>1824.1882066720002</v>
      </c>
      <c r="F26" s="405">
        <f>'[1]приложение 4.1'!G24</f>
        <v>1860.25797080544</v>
      </c>
    </row>
    <row r="27" spans="1:6" ht="15.75">
      <c r="A27" s="408" t="s">
        <v>657</v>
      </c>
      <c r="B27" s="405">
        <f>SUM(B28:B32)</f>
        <v>0</v>
      </c>
      <c r="C27" s="408"/>
      <c r="D27" s="407"/>
      <c r="E27" s="407"/>
      <c r="F27" s="407"/>
    </row>
    <row r="28" spans="1:6" ht="15.75" hidden="1">
      <c r="A28" s="402" t="s">
        <v>203</v>
      </c>
      <c r="B28" s="405"/>
      <c r="C28" s="402"/>
      <c r="D28" s="407"/>
      <c r="E28" s="407"/>
      <c r="F28" s="407"/>
    </row>
    <row r="29" spans="1:6" ht="15.75" hidden="1">
      <c r="A29" s="402" t="s">
        <v>204</v>
      </c>
      <c r="B29" s="405"/>
      <c r="C29" s="402"/>
      <c r="D29" s="407"/>
      <c r="E29" s="407"/>
      <c r="F29" s="407"/>
    </row>
    <row r="30" spans="1:6" ht="15.75" hidden="1">
      <c r="A30" s="402" t="s">
        <v>205</v>
      </c>
      <c r="B30" s="405"/>
      <c r="C30" s="402"/>
      <c r="D30" s="407"/>
      <c r="E30" s="407"/>
      <c r="F30" s="407"/>
    </row>
    <row r="31" spans="1:6" ht="15.75" hidden="1">
      <c r="A31" s="402" t="s">
        <v>654</v>
      </c>
      <c r="B31" s="405"/>
      <c r="C31" s="402"/>
      <c r="D31" s="407"/>
      <c r="E31" s="407"/>
      <c r="F31" s="407"/>
    </row>
    <row r="32" spans="1:6" ht="15.75" hidden="1">
      <c r="A32" s="402" t="s">
        <v>655</v>
      </c>
      <c r="B32" s="405"/>
      <c r="C32" s="402"/>
      <c r="D32" s="407"/>
      <c r="E32" s="407"/>
      <c r="F32" s="407"/>
    </row>
    <row r="33" spans="1:6" ht="15.75">
      <c r="A33" s="408" t="s">
        <v>658</v>
      </c>
      <c r="B33" s="405"/>
      <c r="C33" s="408"/>
      <c r="D33" s="407"/>
      <c r="E33" s="407"/>
      <c r="F33" s="407"/>
    </row>
    <row r="34" spans="1:6" ht="15.75">
      <c r="A34" s="274" t="s">
        <v>659</v>
      </c>
      <c r="B34" s="405">
        <f>B20-B26</f>
        <v>56.74599999999987</v>
      </c>
      <c r="C34" s="405">
        <f>C20-C26</f>
        <v>40.37012000000004</v>
      </c>
      <c r="D34" s="405">
        <f>D20-D26</f>
        <v>21.689317599999868</v>
      </c>
      <c r="E34" s="405">
        <f>E20-E26</f>
        <v>4.03971156800003</v>
      </c>
      <c r="F34" s="405">
        <f>F20-F26</f>
        <v>4.534505799360204</v>
      </c>
    </row>
    <row r="35" spans="1:6" ht="15.75">
      <c r="A35" s="274" t="s">
        <v>660</v>
      </c>
      <c r="B35" s="409">
        <f>'[1]приложение 4.1'!C39</f>
        <v>8.3</v>
      </c>
      <c r="C35" s="409">
        <f>'[1]приложение 4.1'!D39</f>
        <v>8.3</v>
      </c>
      <c r="D35" s="409">
        <f>'[1]приложение 4.1'!E39</f>
        <v>8.3</v>
      </c>
      <c r="E35" s="409">
        <f>'[1]приложение 4.1'!F39</f>
        <v>8.3</v>
      </c>
      <c r="F35" s="409">
        <f>'[1]приложение 4.1'!G39</f>
        <v>8.3</v>
      </c>
    </row>
    <row r="36" spans="1:6" ht="15.75">
      <c r="A36" s="274" t="s">
        <v>513</v>
      </c>
      <c r="B36" s="405"/>
      <c r="C36" s="400"/>
      <c r="D36" s="407"/>
      <c r="E36" s="407"/>
      <c r="F36" s="407"/>
    </row>
    <row r="37" spans="1:6" ht="15.75">
      <c r="A37" s="400" t="s">
        <v>491</v>
      </c>
      <c r="B37" s="405">
        <f>'[1]приложение 4.1'!C48</f>
        <v>13.009199999999973</v>
      </c>
      <c r="C37" s="405">
        <f>'[1]приложение 4.1'!D48</f>
        <v>9.734024000000009</v>
      </c>
      <c r="D37" s="405">
        <f>'[1]приложение 4.1'!E48</f>
        <v>5.997863519999928</v>
      </c>
      <c r="E37" s="405">
        <f>'[1]приложение 4.1'!F48</f>
        <v>2.467942313599961</v>
      </c>
      <c r="F37" s="405">
        <f>'[1]приложение 4.1'!G48</f>
        <v>2.5669011598719957</v>
      </c>
    </row>
    <row r="38" spans="1:6" ht="15.75">
      <c r="A38" s="400" t="s">
        <v>661</v>
      </c>
      <c r="B38" s="405">
        <f>'[1]приложение 4.1'!C49</f>
        <v>52.03679999999989</v>
      </c>
      <c r="C38" s="405">
        <f>'[1]приложение 4.1'!D49</f>
        <v>38.936096000000035</v>
      </c>
      <c r="D38" s="405">
        <f>'[1]приложение 4.1'!E49</f>
        <v>23.991454079999713</v>
      </c>
      <c r="E38" s="405">
        <f>'[1]приложение 4.1'!F49</f>
        <v>9.871769254399842</v>
      </c>
      <c r="F38" s="405">
        <f>'[1]приложение 4.1'!G49</f>
        <v>10.267604639487981</v>
      </c>
    </row>
    <row r="39" spans="1:6" ht="15.75">
      <c r="A39" s="400" t="s">
        <v>662</v>
      </c>
      <c r="B39" s="405"/>
      <c r="C39" s="400"/>
      <c r="D39" s="407"/>
      <c r="E39" s="407"/>
      <c r="F39" s="407"/>
    </row>
    <row r="40" spans="1:6" ht="15.75">
      <c r="A40" s="400"/>
      <c r="B40" s="405"/>
      <c r="C40" s="400"/>
      <c r="D40" s="410"/>
      <c r="E40" s="410"/>
      <c r="F40" s="410"/>
    </row>
    <row r="41" spans="1:6" ht="15.75">
      <c r="A41" s="411" t="s">
        <v>663</v>
      </c>
      <c r="B41" s="412"/>
      <c r="C41" s="411"/>
      <c r="D41" s="413"/>
      <c r="E41" s="413"/>
      <c r="F41" s="413"/>
    </row>
    <row r="42" spans="1:6" ht="15.75">
      <c r="A42" s="414" t="s">
        <v>664</v>
      </c>
      <c r="B42" s="415">
        <f>B20*1.18+132+10.4</f>
        <v>2175.2804</v>
      </c>
      <c r="C42" s="415">
        <f>C20*1.18+10</f>
        <v>2083.538008</v>
      </c>
      <c r="D42" s="415">
        <f>D20*1.18+10.2</f>
        <v>2125.20876816</v>
      </c>
      <c r="E42" s="415">
        <f>E20*1.18</f>
        <v>2157.3089435232</v>
      </c>
      <c r="F42" s="415">
        <f>F20*1.18</f>
        <v>2200.455122393664</v>
      </c>
    </row>
    <row r="43" spans="1:6" ht="15.75" hidden="1">
      <c r="A43" s="416" t="s">
        <v>203</v>
      </c>
      <c r="B43" s="415"/>
      <c r="C43" s="415"/>
      <c r="D43" s="417"/>
      <c r="E43" s="417"/>
      <c r="F43" s="417"/>
    </row>
    <row r="44" spans="1:6" ht="15.75" hidden="1">
      <c r="A44" s="416" t="s">
        <v>204</v>
      </c>
      <c r="B44" s="415"/>
      <c r="C44" s="415"/>
      <c r="D44" s="417"/>
      <c r="E44" s="417"/>
      <c r="F44" s="417"/>
    </row>
    <row r="45" spans="1:6" ht="15.75" hidden="1">
      <c r="A45" s="416" t="s">
        <v>205</v>
      </c>
      <c r="B45" s="415"/>
      <c r="C45" s="415"/>
      <c r="D45" s="417"/>
      <c r="E45" s="417"/>
      <c r="F45" s="417"/>
    </row>
    <row r="46" spans="1:6" ht="15.75" hidden="1">
      <c r="A46" s="416" t="s">
        <v>654</v>
      </c>
      <c r="B46" s="415"/>
      <c r="C46" s="416"/>
      <c r="D46" s="418"/>
      <c r="E46" s="418"/>
      <c r="F46" s="418"/>
    </row>
    <row r="47" spans="1:6" ht="15.75" hidden="1">
      <c r="A47" s="416" t="s">
        <v>655</v>
      </c>
      <c r="B47" s="415"/>
      <c r="C47" s="416"/>
      <c r="D47" s="418"/>
      <c r="E47" s="418"/>
      <c r="F47" s="418"/>
    </row>
    <row r="48" spans="1:6" ht="15.75">
      <c r="A48" s="414" t="s">
        <v>665</v>
      </c>
      <c r="B48" s="415">
        <f>B49+B55+B56+480</f>
        <v>2071.834</v>
      </c>
      <c r="C48" s="415">
        <f>C49+C55+C56+339.8+12.5</f>
        <v>1994.9654799999998</v>
      </c>
      <c r="D48" s="415">
        <f>D49+D55+D56+329+27</f>
        <v>2052.4909944</v>
      </c>
      <c r="E48" s="415">
        <f>E49+E55+E56+309.7+23.6</f>
        <v>2083.288206672</v>
      </c>
      <c r="F48" s="415">
        <f>F49+F55+F56+316+11.2+12.4</f>
        <v>2125.65797080544</v>
      </c>
    </row>
    <row r="49" spans="1:6" ht="15.75" hidden="1">
      <c r="A49" s="419" t="s">
        <v>666</v>
      </c>
      <c r="B49" s="415">
        <f>'[1]приложение 4.1'!C24-'[1]приложение 4.1'!C31</f>
        <v>1591.834</v>
      </c>
      <c r="C49" s="415">
        <f>'[1]приложение 4.1'!D24-'[1]приложение 4.1'!D31</f>
        <v>1642.66548</v>
      </c>
      <c r="D49" s="415">
        <f>'[1]приложение 4.1'!E24-'[1]приложение 4.1'!E31</f>
        <v>1696.4909944000003</v>
      </c>
      <c r="E49" s="415">
        <f>'[1]приложение 4.1'!F24-'[1]приложение 4.1'!F31</f>
        <v>1749.9882066720002</v>
      </c>
      <c r="F49" s="415">
        <f>'[1]приложение 4.1'!G24-'[1]приложение 4.1'!G31</f>
        <v>1786.05797080544</v>
      </c>
    </row>
    <row r="50" spans="1:6" ht="15.75" hidden="1">
      <c r="A50" s="416" t="s">
        <v>203</v>
      </c>
      <c r="B50" s="415"/>
      <c r="C50" s="416"/>
      <c r="D50" s="418"/>
      <c r="E50" s="418"/>
      <c r="F50" s="418"/>
    </row>
    <row r="51" spans="1:6" ht="15.75" hidden="1">
      <c r="A51" s="416" t="s">
        <v>204</v>
      </c>
      <c r="B51" s="415"/>
      <c r="C51" s="416"/>
      <c r="D51" s="418"/>
      <c r="E51" s="418"/>
      <c r="F51" s="418"/>
    </row>
    <row r="52" spans="1:6" ht="15.75" hidden="1">
      <c r="A52" s="416" t="s">
        <v>206</v>
      </c>
      <c r="B52" s="415"/>
      <c r="C52" s="416"/>
      <c r="D52" s="418"/>
      <c r="E52" s="418"/>
      <c r="F52" s="418"/>
    </row>
    <row r="53" spans="1:6" ht="15.75" hidden="1">
      <c r="A53" s="416" t="s">
        <v>654</v>
      </c>
      <c r="B53" s="415"/>
      <c r="C53" s="416"/>
      <c r="D53" s="418"/>
      <c r="E53" s="418"/>
      <c r="F53" s="418"/>
    </row>
    <row r="54" spans="1:6" ht="15.75" hidden="1">
      <c r="A54" s="416" t="s">
        <v>655</v>
      </c>
      <c r="B54" s="415"/>
      <c r="C54" s="416"/>
      <c r="D54" s="418"/>
      <c r="E54" s="418"/>
      <c r="F54" s="418"/>
    </row>
    <row r="55" spans="1:6" ht="15.75" hidden="1">
      <c r="A55" s="419" t="s">
        <v>667</v>
      </c>
      <c r="B55" s="415"/>
      <c r="C55" s="419"/>
      <c r="D55" s="418"/>
      <c r="E55" s="418"/>
      <c r="F55" s="418"/>
    </row>
    <row r="56" spans="1:6" ht="15.75" hidden="1">
      <c r="A56" s="419" t="s">
        <v>668</v>
      </c>
      <c r="B56" s="415"/>
      <c r="C56" s="419"/>
      <c r="D56" s="418"/>
      <c r="E56" s="418"/>
      <c r="F56" s="418"/>
    </row>
    <row r="57" spans="1:6" ht="15.75">
      <c r="A57" s="411" t="s">
        <v>669</v>
      </c>
      <c r="B57" s="412">
        <f>B42-B48</f>
        <v>103.44640000000027</v>
      </c>
      <c r="C57" s="412">
        <f>C42-C48</f>
        <v>88.57252800000015</v>
      </c>
      <c r="D57" s="412">
        <f>D42-D48</f>
        <v>72.71777376</v>
      </c>
      <c r="E57" s="412">
        <f>E42-E48</f>
        <v>74.02073685120013</v>
      </c>
      <c r="F57" s="412">
        <f>F42-F48</f>
        <v>74.7971515882241</v>
      </c>
    </row>
    <row r="58" spans="1:6" ht="15.75">
      <c r="A58" s="420" t="s">
        <v>670</v>
      </c>
      <c r="B58" s="404"/>
      <c r="C58" s="420"/>
      <c r="D58" s="421"/>
      <c r="E58" s="421"/>
      <c r="F58" s="421"/>
    </row>
    <row r="59" spans="1:6" ht="15.75">
      <c r="A59" s="402" t="s">
        <v>664</v>
      </c>
      <c r="B59" s="400">
        <v>0</v>
      </c>
      <c r="C59" s="400">
        <v>0</v>
      </c>
      <c r="D59" s="400">
        <v>0</v>
      </c>
      <c r="E59" s="400">
        <v>0</v>
      </c>
      <c r="F59" s="400">
        <v>0</v>
      </c>
    </row>
    <row r="60" spans="1:6" ht="15.75">
      <c r="A60" s="402" t="s">
        <v>665</v>
      </c>
      <c r="B60" s="405">
        <f>'[1]приложение 4.2'!C18*1.18</f>
        <v>102.07</v>
      </c>
      <c r="C60" s="405">
        <f>'[1]приложение 4.2'!D18*1.18</f>
        <v>88.028</v>
      </c>
      <c r="D60" s="405">
        <f>'[1]приложение 4.2'!E18*1.18</f>
        <v>71.97999999999999</v>
      </c>
      <c r="E60" s="405">
        <f>'[1]приложение 4.2'!F18*1.18</f>
        <v>73.75</v>
      </c>
      <c r="F60" s="405">
        <f>'[1]приложение 4.2'!G18*1.18</f>
        <v>74.104</v>
      </c>
    </row>
    <row r="61" spans="1:6" ht="15.75">
      <c r="A61" s="420" t="s">
        <v>671</v>
      </c>
      <c r="B61" s="404">
        <f>B59-B60</f>
        <v>-102.07</v>
      </c>
      <c r="C61" s="404">
        <f>C59-C60</f>
        <v>-88.028</v>
      </c>
      <c r="D61" s="404">
        <f>D59-D60</f>
        <v>-71.97999999999999</v>
      </c>
      <c r="E61" s="404">
        <f>E59-E60</f>
        <v>-73.75</v>
      </c>
      <c r="F61" s="404">
        <f>F59-F60</f>
        <v>-74.104</v>
      </c>
    </row>
    <row r="62" spans="1:6" ht="15.75">
      <c r="A62" s="400" t="s">
        <v>672</v>
      </c>
      <c r="B62" s="405"/>
      <c r="C62" s="400"/>
      <c r="D62" s="410"/>
      <c r="E62" s="410"/>
      <c r="F62" s="410"/>
    </row>
    <row r="63" spans="1:6" ht="15.75">
      <c r="A63" s="400" t="s">
        <v>664</v>
      </c>
      <c r="B63" s="405">
        <f>SUM(B64:B65)</f>
        <v>0</v>
      </c>
      <c r="C63" s="405">
        <f>SUM(C64:C65)</f>
        <v>0</v>
      </c>
      <c r="D63" s="405">
        <f>SUM(D64:D65)</f>
        <v>0</v>
      </c>
      <c r="E63" s="405">
        <f>SUM(E64:E65)</f>
        <v>0</v>
      </c>
      <c r="F63" s="405">
        <f>SUM(F64:F65)</f>
        <v>0</v>
      </c>
    </row>
    <row r="64" spans="1:6" ht="15.75">
      <c r="A64" s="408" t="s">
        <v>673</v>
      </c>
      <c r="B64" s="405"/>
      <c r="C64" s="408"/>
      <c r="D64" s="407"/>
      <c r="E64" s="407"/>
      <c r="F64" s="407"/>
    </row>
    <row r="65" spans="1:6" ht="15.75">
      <c r="A65" s="408" t="s">
        <v>674</v>
      </c>
      <c r="B65" s="405"/>
      <c r="C65" s="408"/>
      <c r="D65" s="407"/>
      <c r="E65" s="407"/>
      <c r="F65" s="407"/>
    </row>
    <row r="66" spans="1:6" ht="15.75">
      <c r="A66" s="400" t="s">
        <v>665</v>
      </c>
      <c r="B66" s="405">
        <f>SUM(B67)</f>
        <v>0</v>
      </c>
      <c r="C66" s="405">
        <f>SUM(C67)</f>
        <v>0</v>
      </c>
      <c r="D66" s="405">
        <f>SUM(D67)</f>
        <v>0</v>
      </c>
      <c r="E66" s="405">
        <f>SUM(E67)</f>
        <v>0</v>
      </c>
      <c r="F66" s="405">
        <f>SUM(F67)</f>
        <v>0</v>
      </c>
    </row>
    <row r="67" spans="1:6" ht="15.75">
      <c r="A67" s="408" t="s">
        <v>675</v>
      </c>
      <c r="B67" s="405"/>
      <c r="C67" s="408"/>
      <c r="D67" s="407"/>
      <c r="E67" s="407"/>
      <c r="F67" s="407"/>
    </row>
    <row r="68" spans="1:6" ht="15.75">
      <c r="A68" s="400" t="s">
        <v>676</v>
      </c>
      <c r="B68" s="405">
        <f>B63-B66</f>
        <v>0</v>
      </c>
      <c r="C68" s="405">
        <f>C63-C66</f>
        <v>0</v>
      </c>
      <c r="D68" s="405">
        <f>D63-D66</f>
        <v>0</v>
      </c>
      <c r="E68" s="405">
        <f>E63-E66</f>
        <v>0</v>
      </c>
      <c r="F68" s="405">
        <f>F63-F66</f>
        <v>0</v>
      </c>
    </row>
    <row r="69" spans="1:6" ht="15.75">
      <c r="A69" s="420" t="s">
        <v>677</v>
      </c>
      <c r="B69" s="404">
        <f>B57+B61+B68</f>
        <v>1.3764000000002738</v>
      </c>
      <c r="C69" s="404">
        <f>C57+C61+C68</f>
        <v>0.5445280000001418</v>
      </c>
      <c r="D69" s="404">
        <f>D57+D61+D68</f>
        <v>0.7377737600000103</v>
      </c>
      <c r="E69" s="404">
        <f>E57+E61+E68</f>
        <v>0.2707368512001267</v>
      </c>
      <c r="F69" s="404">
        <f>F57+F61+F68</f>
        <v>0.6931515882240973</v>
      </c>
    </row>
    <row r="70" spans="1:6" ht="15.75">
      <c r="A70" s="400" t="s">
        <v>678</v>
      </c>
      <c r="B70" s="405"/>
      <c r="C70" s="400"/>
      <c r="D70" s="410"/>
      <c r="E70" s="410"/>
      <c r="F70" s="410"/>
    </row>
    <row r="71" spans="1:6" ht="15.75">
      <c r="A71" s="422" t="s">
        <v>679</v>
      </c>
      <c r="B71" s="405"/>
      <c r="C71" s="422"/>
      <c r="D71" s="410"/>
      <c r="E71" s="410"/>
      <c r="F71" s="410"/>
    </row>
    <row r="72" spans="1:6" ht="15.75">
      <c r="A72" s="422" t="s">
        <v>207</v>
      </c>
      <c r="B72" s="405"/>
      <c r="C72" s="422"/>
      <c r="D72" s="410"/>
      <c r="E72" s="410"/>
      <c r="F72" s="410"/>
    </row>
    <row r="73" spans="1:6" ht="15.75">
      <c r="A73" s="422" t="s">
        <v>686</v>
      </c>
      <c r="B73" s="405"/>
      <c r="C73" s="422"/>
      <c r="D73" s="410"/>
      <c r="E73" s="410"/>
      <c r="F73" s="410"/>
    </row>
    <row r="74" spans="1:6" ht="15.75">
      <c r="A74" s="422" t="s">
        <v>687</v>
      </c>
      <c r="B74" s="405"/>
      <c r="C74" s="422"/>
      <c r="D74" s="407"/>
      <c r="E74" s="407"/>
      <c r="F74" s="407"/>
    </row>
    <row r="75" spans="1:6" ht="15.75">
      <c r="A75" s="400" t="s">
        <v>677</v>
      </c>
      <c r="B75" s="405">
        <f>B69+B70</f>
        <v>1.3764000000002738</v>
      </c>
      <c r="C75" s="405">
        <f>C69+C70</f>
        <v>0.5445280000001418</v>
      </c>
      <c r="D75" s="405">
        <f>D69+D70</f>
        <v>0.7377737600000103</v>
      </c>
      <c r="E75" s="405">
        <f>E69+E70</f>
        <v>0.2707368512001267</v>
      </c>
      <c r="F75" s="405">
        <f>F69+F70</f>
        <v>0.6931515882240973</v>
      </c>
    </row>
    <row r="76" spans="1:6" ht="15.75">
      <c r="A76" s="400" t="s">
        <v>688</v>
      </c>
      <c r="B76" s="405">
        <f>B75+B77</f>
        <v>1.3764000000002738</v>
      </c>
      <c r="C76" s="405">
        <f>B75+C75</f>
        <v>1.9209280000004156</v>
      </c>
      <c r="D76" s="405">
        <f>C76+D75</f>
        <v>2.658701760000426</v>
      </c>
      <c r="E76" s="405">
        <f>D76+E75</f>
        <v>2.9294386112005526</v>
      </c>
      <c r="F76" s="405">
        <f>E76+F75</f>
        <v>3.62259019942465</v>
      </c>
    </row>
    <row r="77" spans="1:6" ht="15.75">
      <c r="A77" s="422" t="s">
        <v>689</v>
      </c>
      <c r="B77" s="405"/>
      <c r="C77" s="422"/>
      <c r="D77" s="407"/>
      <c r="E77" s="407"/>
      <c r="F77" s="407"/>
    </row>
    <row r="78" spans="1:6" ht="15.75">
      <c r="A78" s="400" t="s">
        <v>690</v>
      </c>
      <c r="B78" s="405">
        <v>0</v>
      </c>
      <c r="C78" s="405">
        <v>0</v>
      </c>
      <c r="D78" s="405">
        <v>0</v>
      </c>
      <c r="E78" s="405">
        <v>0</v>
      </c>
      <c r="F78" s="405">
        <v>0</v>
      </c>
    </row>
    <row r="79" spans="1:6" ht="15.75">
      <c r="A79" s="400" t="s">
        <v>691</v>
      </c>
      <c r="B79" s="405">
        <v>0</v>
      </c>
      <c r="C79" s="405">
        <v>0</v>
      </c>
      <c r="D79" s="405">
        <v>0</v>
      </c>
      <c r="E79" s="405">
        <v>0</v>
      </c>
      <c r="F79" s="405">
        <v>0</v>
      </c>
    </row>
    <row r="81" spans="3:6" ht="15.75">
      <c r="C81" s="423"/>
      <c r="D81" s="423"/>
      <c r="E81" s="423"/>
      <c r="F81" s="423"/>
    </row>
    <row r="82" ht="15.75">
      <c r="A82" s="203" t="s">
        <v>192</v>
      </c>
    </row>
    <row r="83" spans="1:6" ht="15.75">
      <c r="A83" s="203" t="s">
        <v>193</v>
      </c>
      <c r="B83" s="204"/>
      <c r="F83" s="209" t="s">
        <v>194</v>
      </c>
    </row>
  </sheetData>
  <sheetProtection/>
  <mergeCells count="1">
    <mergeCell ref="A5:F5"/>
  </mergeCells>
  <printOptions horizont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view="pageBreakPreview" zoomScaleNormal="120" zoomScaleSheetLayoutView="100" zoomScalePageLayoutView="0" workbookViewId="0" topLeftCell="A1">
      <selection activeCell="HV39" sqref="HV39:IB41"/>
    </sheetView>
  </sheetViews>
  <sheetFormatPr defaultColWidth="0.875" defaultRowHeight="12.75"/>
  <cols>
    <col min="1" max="25" width="0.875" style="1" customWidth="1"/>
    <col min="26" max="26" width="7.00390625" style="1" customWidth="1"/>
    <col min="27" max="53" width="0" style="1" hidden="1" customWidth="1"/>
    <col min="54" max="81" width="0.875" style="1" customWidth="1"/>
    <col min="82" max="82" width="2.375" style="1" customWidth="1"/>
    <col min="83" max="83" width="1.00390625" style="1" hidden="1" customWidth="1"/>
    <col min="84" max="120" width="0" style="1" hidden="1" customWidth="1"/>
    <col min="121" max="126" width="0.875" style="1" customWidth="1"/>
    <col min="127" max="127" width="4.25390625" style="1" customWidth="1"/>
    <col min="128" max="134" width="0.875" style="1" customWidth="1"/>
    <col min="135" max="135" width="2.25390625" style="1" customWidth="1"/>
    <col min="136" max="141" width="0.875" style="1" customWidth="1"/>
    <col min="142" max="142" width="6.25390625" style="1" customWidth="1"/>
    <col min="143" max="148" width="0.875" style="1" customWidth="1"/>
    <col min="149" max="175" width="0" style="1" hidden="1" customWidth="1"/>
    <col min="176" max="196" width="0.875" style="1" customWidth="1"/>
    <col min="197" max="197" width="1.875" style="1" customWidth="1"/>
    <col min="198" max="215" width="0.875" style="1" customWidth="1"/>
    <col min="216" max="216" width="0.74609375" style="1" customWidth="1"/>
    <col min="217" max="217" width="0.875" style="1" hidden="1" customWidth="1"/>
    <col min="218" max="222" width="0.875" style="1" customWidth="1"/>
    <col min="223" max="223" width="4.125" style="1" customWidth="1"/>
    <col min="224" max="16384" width="0.875" style="1" customWidth="1"/>
  </cols>
  <sheetData>
    <row r="1" spans="220:242" s="2" customFormat="1" ht="29.25" customHeight="1">
      <c r="HL1" s="478" t="s">
        <v>337</v>
      </c>
      <c r="HM1" s="478"/>
      <c r="HN1" s="478"/>
      <c r="HO1" s="478"/>
      <c r="HP1" s="478"/>
      <c r="HQ1" s="478"/>
      <c r="HR1" s="478"/>
      <c r="HS1" s="478"/>
      <c r="HT1" s="478"/>
      <c r="HU1" s="478"/>
      <c r="HV1" s="478"/>
      <c r="HW1" s="478"/>
      <c r="HX1" s="478"/>
      <c r="HY1" s="478"/>
      <c r="HZ1" s="478"/>
      <c r="IA1" s="478"/>
      <c r="IB1" s="478"/>
      <c r="IC1" s="478"/>
      <c r="ID1" s="478"/>
      <c r="IE1" s="478"/>
      <c r="IF1" s="478"/>
      <c r="IG1" s="478"/>
      <c r="IH1" s="478"/>
    </row>
    <row r="2" spans="1:242" s="4" customFormat="1" ht="22.5" customHeight="1">
      <c r="A2" s="482" t="s">
        <v>210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  <c r="EU2" s="482"/>
      <c r="EV2" s="482"/>
      <c r="EW2" s="482"/>
      <c r="EX2" s="482"/>
      <c r="EY2" s="482"/>
      <c r="EZ2" s="482"/>
      <c r="FA2" s="482"/>
      <c r="FB2" s="482"/>
      <c r="FC2" s="482"/>
      <c r="FD2" s="482"/>
      <c r="FE2" s="482"/>
      <c r="FF2" s="482"/>
      <c r="FG2" s="482"/>
      <c r="FH2" s="482"/>
      <c r="FI2" s="482"/>
      <c r="FJ2" s="482"/>
      <c r="FK2" s="482"/>
      <c r="FL2" s="482"/>
      <c r="FM2" s="482"/>
      <c r="FN2" s="482"/>
      <c r="FO2" s="482"/>
      <c r="FP2" s="482"/>
      <c r="FQ2" s="482"/>
      <c r="FR2" s="482"/>
      <c r="FS2" s="482"/>
      <c r="FT2" s="482"/>
      <c r="FU2" s="482"/>
      <c r="FV2" s="482"/>
      <c r="FW2" s="482"/>
      <c r="FX2" s="482"/>
      <c r="FY2" s="482"/>
      <c r="FZ2" s="482"/>
      <c r="GA2" s="482"/>
      <c r="GB2" s="482"/>
      <c r="GC2" s="482"/>
      <c r="GD2" s="482"/>
      <c r="GE2" s="482"/>
      <c r="GF2" s="482"/>
      <c r="GG2" s="482"/>
      <c r="GH2" s="482"/>
      <c r="GI2" s="482"/>
      <c r="GJ2" s="482"/>
      <c r="GK2" s="482"/>
      <c r="GL2" s="482"/>
      <c r="GM2" s="482"/>
      <c r="GN2" s="482"/>
      <c r="GO2" s="482"/>
      <c r="GP2" s="482"/>
      <c r="GQ2" s="482"/>
      <c r="GR2" s="482"/>
      <c r="GS2" s="482"/>
      <c r="GT2" s="482"/>
      <c r="GU2" s="482"/>
      <c r="GV2" s="482"/>
      <c r="GW2" s="482"/>
      <c r="GX2" s="482"/>
      <c r="GY2" s="482"/>
      <c r="GZ2" s="482"/>
      <c r="HA2" s="482"/>
      <c r="HB2" s="482"/>
      <c r="HC2" s="482"/>
      <c r="HD2" s="482"/>
      <c r="HE2" s="482"/>
      <c r="HF2" s="482"/>
      <c r="HG2" s="482"/>
      <c r="HH2" s="482"/>
      <c r="HI2" s="482"/>
      <c r="HJ2" s="482"/>
      <c r="HK2" s="482"/>
      <c r="HL2" s="482"/>
      <c r="HM2" s="482"/>
      <c r="HN2" s="482"/>
      <c r="HO2" s="482"/>
      <c r="HP2" s="482"/>
      <c r="HQ2" s="482"/>
      <c r="HR2" s="482"/>
      <c r="HS2" s="482"/>
      <c r="HT2" s="482"/>
      <c r="HU2" s="482"/>
      <c r="HV2" s="482"/>
      <c r="HW2" s="482"/>
      <c r="HX2" s="482"/>
      <c r="HY2" s="482"/>
      <c r="HZ2" s="482"/>
      <c r="IA2" s="482"/>
      <c r="IB2" s="482"/>
      <c r="IC2" s="482"/>
      <c r="ID2" s="482"/>
      <c r="IE2" s="482"/>
      <c r="IF2" s="482"/>
      <c r="IG2" s="482"/>
      <c r="IH2" s="482"/>
    </row>
    <row r="3" spans="220:242" ht="22.5" customHeight="1">
      <c r="HL3" s="566" t="s">
        <v>215</v>
      </c>
      <c r="HM3" s="566"/>
      <c r="HN3" s="566"/>
      <c r="HO3" s="566"/>
      <c r="HP3" s="566"/>
      <c r="HQ3" s="566"/>
      <c r="HR3" s="566"/>
      <c r="HS3" s="566"/>
      <c r="HT3" s="566"/>
      <c r="HU3" s="566"/>
      <c r="HV3" s="566"/>
      <c r="HW3" s="566"/>
      <c r="HX3" s="566"/>
      <c r="HY3" s="566"/>
      <c r="HZ3" s="566"/>
      <c r="IA3" s="566"/>
      <c r="IB3" s="566"/>
      <c r="IC3" s="566"/>
      <c r="ID3" s="566"/>
      <c r="IE3" s="566"/>
      <c r="IF3" s="566"/>
      <c r="IG3" s="566"/>
      <c r="IH3" s="566"/>
    </row>
    <row r="4" spans="220:242" ht="22.5" customHeight="1">
      <c r="HL4" s="485" t="s">
        <v>212</v>
      </c>
      <c r="HM4" s="485"/>
      <c r="HN4" s="485"/>
      <c r="HO4" s="485"/>
      <c r="HP4" s="485"/>
      <c r="HQ4" s="485"/>
      <c r="HR4" s="485"/>
      <c r="HS4" s="485"/>
      <c r="HT4" s="485"/>
      <c r="HU4" s="485"/>
      <c r="HV4" s="485"/>
      <c r="HW4" s="485"/>
      <c r="HX4" s="485"/>
      <c r="HY4" s="485"/>
      <c r="HZ4" s="485"/>
      <c r="IA4" s="485"/>
      <c r="IB4" s="485"/>
      <c r="IC4" s="485"/>
      <c r="ID4" s="485"/>
      <c r="IE4" s="485"/>
      <c r="IF4" s="485"/>
      <c r="IG4" s="485"/>
      <c r="IH4" s="485"/>
    </row>
    <row r="5" spans="220:242" ht="22.5" customHeight="1"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</row>
    <row r="6" spans="214:242" ht="11.25">
      <c r="HF6" s="6"/>
      <c r="HG6" s="481"/>
      <c r="HH6" s="481"/>
      <c r="HI6" s="481"/>
      <c r="HJ6" s="481"/>
      <c r="HK6" s="481"/>
      <c r="HL6" s="481"/>
      <c r="HM6" s="481"/>
      <c r="HN6" s="481"/>
      <c r="HO6" s="481"/>
      <c r="HP6" s="481"/>
      <c r="HQ6" s="481"/>
      <c r="HR6" s="481"/>
      <c r="HS6" s="481"/>
      <c r="HT6" s="481"/>
      <c r="HU6" s="481"/>
      <c r="HV6" s="481"/>
      <c r="HW6" s="481"/>
      <c r="HX6" s="481"/>
      <c r="HY6" s="481"/>
      <c r="HZ6" s="481"/>
      <c r="IA6" s="481"/>
      <c r="IB6" s="481"/>
      <c r="IC6" s="481"/>
      <c r="ID6" s="481"/>
      <c r="IE6" s="481"/>
      <c r="IF6" s="481"/>
      <c r="IG6" s="481"/>
      <c r="IH6" s="481"/>
    </row>
    <row r="7" spans="215:242" ht="12.75" customHeight="1">
      <c r="HG7" s="484" t="s">
        <v>300</v>
      </c>
      <c r="HH7" s="484"/>
      <c r="HI7" s="484"/>
      <c r="HJ7" s="484"/>
      <c r="HK7" s="484"/>
      <c r="HL7" s="484"/>
      <c r="HM7" s="484"/>
      <c r="HN7" s="484"/>
      <c r="HO7" s="484"/>
      <c r="HP7" s="484"/>
      <c r="HQ7" s="484"/>
      <c r="HR7" s="484"/>
      <c r="HS7" s="484"/>
      <c r="HT7" s="484"/>
      <c r="HU7" s="484"/>
      <c r="HV7" s="484"/>
      <c r="HW7" s="484"/>
      <c r="HX7" s="484"/>
      <c r="HY7" s="484"/>
      <c r="HZ7" s="484"/>
      <c r="IA7" s="484"/>
      <c r="IB7" s="484"/>
      <c r="IC7" s="484"/>
      <c r="ID7" s="484"/>
      <c r="IE7" s="484"/>
      <c r="IF7" s="484"/>
      <c r="IG7" s="484"/>
      <c r="IH7" s="484"/>
    </row>
    <row r="8" spans="215:242" ht="12.75" customHeight="1">
      <c r="HG8" s="499" t="s">
        <v>213</v>
      </c>
      <c r="HH8" s="499"/>
      <c r="HI8" s="499"/>
      <c r="HJ8" s="499"/>
      <c r="HK8" s="499"/>
      <c r="HL8" s="499"/>
      <c r="HM8" s="499"/>
      <c r="HN8" s="499"/>
      <c r="HO8" s="499"/>
      <c r="HP8" s="499"/>
      <c r="HQ8" s="499"/>
      <c r="HR8" s="499"/>
      <c r="HS8" s="499"/>
      <c r="HT8" s="499"/>
      <c r="HU8" s="499"/>
      <c r="HV8" s="499"/>
      <c r="HW8" s="499"/>
      <c r="HX8" s="499"/>
      <c r="HY8" s="499"/>
      <c r="HZ8" s="499"/>
      <c r="IA8" s="499"/>
      <c r="IB8" s="499"/>
      <c r="IC8" s="499"/>
      <c r="ID8" s="499"/>
      <c r="IE8" s="499"/>
      <c r="IF8" s="499"/>
      <c r="IG8" s="499"/>
      <c r="IH8" s="499"/>
    </row>
    <row r="9" spans="215:242" ht="12.75" customHeight="1"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</row>
    <row r="10" spans="214:242" ht="11.25">
      <c r="HF10" s="483" t="s">
        <v>301</v>
      </c>
      <c r="HG10" s="483"/>
      <c r="HH10" s="480"/>
      <c r="HI10" s="480"/>
      <c r="HJ10" s="480"/>
      <c r="HK10" s="426" t="s">
        <v>301</v>
      </c>
      <c r="HL10" s="426"/>
      <c r="HM10" s="480"/>
      <c r="HN10" s="480"/>
      <c r="HO10" s="480"/>
      <c r="HP10" s="480"/>
      <c r="HQ10" s="480"/>
      <c r="HR10" s="480"/>
      <c r="HS10" s="480"/>
      <c r="HT10" s="480"/>
      <c r="HU10" s="480"/>
      <c r="HV10" s="480"/>
      <c r="HW10" s="480"/>
      <c r="HX10" s="483">
        <v>20</v>
      </c>
      <c r="HY10" s="483"/>
      <c r="HZ10" s="483"/>
      <c r="IA10" s="479"/>
      <c r="IB10" s="479"/>
      <c r="IC10" s="479"/>
      <c r="IE10" s="5" t="s">
        <v>303</v>
      </c>
      <c r="IH10" s="5"/>
    </row>
    <row r="11" ht="11.25">
      <c r="IH11" s="3" t="s">
        <v>302</v>
      </c>
    </row>
    <row r="13" spans="1:242" s="2" customFormat="1" ht="24.75" customHeight="1">
      <c r="A13" s="560" t="s">
        <v>293</v>
      </c>
      <c r="B13" s="561"/>
      <c r="C13" s="561"/>
      <c r="D13" s="561"/>
      <c r="E13" s="562"/>
      <c r="F13" s="560" t="s">
        <v>684</v>
      </c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2"/>
      <c r="AA13" s="542" t="s">
        <v>338</v>
      </c>
      <c r="AB13" s="543"/>
      <c r="AC13" s="543"/>
      <c r="AD13" s="543"/>
      <c r="AE13" s="543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3"/>
      <c r="CE13" s="543"/>
      <c r="CF13" s="543"/>
      <c r="CG13" s="543"/>
      <c r="CH13" s="543"/>
      <c r="CI13" s="543"/>
      <c r="CJ13" s="543"/>
      <c r="CK13" s="543"/>
      <c r="CL13" s="543"/>
      <c r="CM13" s="543"/>
      <c r="CN13" s="543"/>
      <c r="CO13" s="543"/>
      <c r="CP13" s="543"/>
      <c r="CQ13" s="543"/>
      <c r="CR13" s="543"/>
      <c r="CS13" s="543"/>
      <c r="CT13" s="543"/>
      <c r="CU13" s="543"/>
      <c r="CV13" s="543"/>
      <c r="CW13" s="543"/>
      <c r="CX13" s="543"/>
      <c r="CY13" s="543"/>
      <c r="CZ13" s="543"/>
      <c r="DA13" s="543"/>
      <c r="DB13" s="543"/>
      <c r="DC13" s="543"/>
      <c r="DD13" s="543"/>
      <c r="DE13" s="543"/>
      <c r="DF13" s="543"/>
      <c r="DG13" s="543"/>
      <c r="DH13" s="543"/>
      <c r="DI13" s="543"/>
      <c r="DJ13" s="543"/>
      <c r="DK13" s="543"/>
      <c r="DL13" s="543"/>
      <c r="DM13" s="543"/>
      <c r="DN13" s="543"/>
      <c r="DO13" s="543"/>
      <c r="DP13" s="544"/>
      <c r="DQ13" s="560" t="s">
        <v>681</v>
      </c>
      <c r="DR13" s="561"/>
      <c r="DS13" s="561"/>
      <c r="DT13" s="561"/>
      <c r="DU13" s="561"/>
      <c r="DV13" s="561"/>
      <c r="DW13" s="561"/>
      <c r="DX13" s="561"/>
      <c r="DY13" s="561"/>
      <c r="DZ13" s="561"/>
      <c r="EA13" s="561"/>
      <c r="EB13" s="561"/>
      <c r="EC13" s="561"/>
      <c r="ED13" s="561"/>
      <c r="EE13" s="561"/>
      <c r="EF13" s="561"/>
      <c r="EG13" s="561"/>
      <c r="EH13" s="561"/>
      <c r="EI13" s="561"/>
      <c r="EJ13" s="561"/>
      <c r="EK13" s="561"/>
      <c r="EL13" s="561"/>
      <c r="EM13" s="561"/>
      <c r="EN13" s="561"/>
      <c r="EO13" s="561"/>
      <c r="EP13" s="561"/>
      <c r="EQ13" s="561"/>
      <c r="ER13" s="562"/>
      <c r="ES13" s="542" t="s">
        <v>339</v>
      </c>
      <c r="ET13" s="543"/>
      <c r="EU13" s="543"/>
      <c r="EV13" s="543"/>
      <c r="EW13" s="543"/>
      <c r="EX13" s="543"/>
      <c r="EY13" s="543"/>
      <c r="EZ13" s="543"/>
      <c r="FA13" s="543"/>
      <c r="FB13" s="543"/>
      <c r="FC13" s="543"/>
      <c r="FD13" s="543"/>
      <c r="FE13" s="543"/>
      <c r="FF13" s="543"/>
      <c r="FG13" s="543"/>
      <c r="FH13" s="543"/>
      <c r="FI13" s="543"/>
      <c r="FJ13" s="543"/>
      <c r="FK13" s="543"/>
      <c r="FL13" s="543"/>
      <c r="FM13" s="543"/>
      <c r="FN13" s="543"/>
      <c r="FO13" s="543"/>
      <c r="FP13" s="543"/>
      <c r="FQ13" s="543"/>
      <c r="FR13" s="543"/>
      <c r="FS13" s="543"/>
      <c r="FT13" s="543"/>
      <c r="FU13" s="543"/>
      <c r="FV13" s="543"/>
      <c r="FW13" s="543"/>
      <c r="FX13" s="543"/>
      <c r="FY13" s="543"/>
      <c r="FZ13" s="543"/>
      <c r="GA13" s="543"/>
      <c r="GB13" s="543"/>
      <c r="GC13" s="543"/>
      <c r="GD13" s="543"/>
      <c r="GE13" s="543"/>
      <c r="GF13" s="543"/>
      <c r="GG13" s="543"/>
      <c r="GH13" s="543"/>
      <c r="GI13" s="543"/>
      <c r="GJ13" s="543"/>
      <c r="GK13" s="543"/>
      <c r="GL13" s="543"/>
      <c r="GM13" s="543"/>
      <c r="GN13" s="543"/>
      <c r="GO13" s="543"/>
      <c r="GP13" s="543"/>
      <c r="GQ13" s="543"/>
      <c r="GR13" s="543"/>
      <c r="GS13" s="543"/>
      <c r="GT13" s="543"/>
      <c r="GU13" s="543"/>
      <c r="GV13" s="543"/>
      <c r="GW13" s="543"/>
      <c r="GX13" s="543"/>
      <c r="GY13" s="543"/>
      <c r="GZ13" s="543"/>
      <c r="HA13" s="543"/>
      <c r="HB13" s="543"/>
      <c r="HC13" s="543"/>
      <c r="HD13" s="543"/>
      <c r="HE13" s="543"/>
      <c r="HF13" s="543"/>
      <c r="HG13" s="543"/>
      <c r="HH13" s="543"/>
      <c r="HI13" s="543"/>
      <c r="HJ13" s="543"/>
      <c r="HK13" s="543"/>
      <c r="HL13" s="543"/>
      <c r="HM13" s="543"/>
      <c r="HN13" s="543"/>
      <c r="HO13" s="543"/>
      <c r="HP13" s="543"/>
      <c r="HQ13" s="543"/>
      <c r="HR13" s="543"/>
      <c r="HS13" s="543"/>
      <c r="HT13" s="543"/>
      <c r="HU13" s="543"/>
      <c r="HV13" s="543"/>
      <c r="HW13" s="543"/>
      <c r="HX13" s="543"/>
      <c r="HY13" s="543"/>
      <c r="HZ13" s="543"/>
      <c r="IA13" s="543"/>
      <c r="IB13" s="543"/>
      <c r="IC13" s="543"/>
      <c r="ID13" s="543"/>
      <c r="IE13" s="543"/>
      <c r="IF13" s="543"/>
      <c r="IG13" s="543"/>
      <c r="IH13" s="544"/>
    </row>
    <row r="14" spans="1:242" s="2" customFormat="1" ht="11.25" customHeight="1">
      <c r="A14" s="582"/>
      <c r="B14" s="583"/>
      <c r="C14" s="583"/>
      <c r="D14" s="583"/>
      <c r="E14" s="584"/>
      <c r="F14" s="582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4"/>
      <c r="AA14" s="542" t="s">
        <v>340</v>
      </c>
      <c r="AB14" s="54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3"/>
      <c r="AU14" s="543"/>
      <c r="AV14" s="543"/>
      <c r="AW14" s="543"/>
      <c r="AX14" s="543"/>
      <c r="AY14" s="543"/>
      <c r="AZ14" s="543"/>
      <c r="BA14" s="544"/>
      <c r="BB14" s="542" t="s">
        <v>341</v>
      </c>
      <c r="BC14" s="543"/>
      <c r="BD14" s="543"/>
      <c r="BE14" s="543"/>
      <c r="BF14" s="543"/>
      <c r="BG14" s="543"/>
      <c r="BH14" s="543"/>
      <c r="BI14" s="543"/>
      <c r="BJ14" s="543"/>
      <c r="BK14" s="543"/>
      <c r="BL14" s="543"/>
      <c r="BM14" s="543"/>
      <c r="BN14" s="543"/>
      <c r="BO14" s="543"/>
      <c r="BP14" s="543"/>
      <c r="BQ14" s="543"/>
      <c r="BR14" s="543"/>
      <c r="BS14" s="543"/>
      <c r="BT14" s="543"/>
      <c r="BU14" s="543"/>
      <c r="BV14" s="543"/>
      <c r="BW14" s="543"/>
      <c r="BX14" s="543"/>
      <c r="BY14" s="543"/>
      <c r="BZ14" s="543"/>
      <c r="CA14" s="543"/>
      <c r="CB14" s="543"/>
      <c r="CC14" s="543"/>
      <c r="CD14" s="544"/>
      <c r="CE14" s="542" t="s">
        <v>342</v>
      </c>
      <c r="CF14" s="543"/>
      <c r="CG14" s="543"/>
      <c r="CH14" s="543"/>
      <c r="CI14" s="543"/>
      <c r="CJ14" s="543"/>
      <c r="CK14" s="543"/>
      <c r="CL14" s="543"/>
      <c r="CM14" s="543"/>
      <c r="CN14" s="543"/>
      <c r="CO14" s="543"/>
      <c r="CP14" s="543"/>
      <c r="CQ14" s="543"/>
      <c r="CR14" s="543"/>
      <c r="CS14" s="543"/>
      <c r="CT14" s="543"/>
      <c r="CU14" s="543"/>
      <c r="CV14" s="543"/>
      <c r="CW14" s="543"/>
      <c r="CX14" s="543"/>
      <c r="CY14" s="543"/>
      <c r="CZ14" s="543"/>
      <c r="DA14" s="543"/>
      <c r="DB14" s="543"/>
      <c r="DC14" s="543"/>
      <c r="DD14" s="543"/>
      <c r="DE14" s="543"/>
      <c r="DF14" s="543"/>
      <c r="DG14" s="543"/>
      <c r="DH14" s="543"/>
      <c r="DI14" s="543"/>
      <c r="DJ14" s="544"/>
      <c r="DK14" s="545" t="s">
        <v>343</v>
      </c>
      <c r="DL14" s="546"/>
      <c r="DM14" s="546"/>
      <c r="DN14" s="546"/>
      <c r="DO14" s="546"/>
      <c r="DP14" s="547"/>
      <c r="DQ14" s="563"/>
      <c r="DR14" s="564"/>
      <c r="DS14" s="564"/>
      <c r="DT14" s="564"/>
      <c r="DU14" s="564"/>
      <c r="DV14" s="564"/>
      <c r="DW14" s="564"/>
      <c r="DX14" s="564"/>
      <c r="DY14" s="564"/>
      <c r="DZ14" s="564"/>
      <c r="EA14" s="564"/>
      <c r="EB14" s="564"/>
      <c r="EC14" s="564"/>
      <c r="ED14" s="564"/>
      <c r="EE14" s="564"/>
      <c r="EF14" s="564"/>
      <c r="EG14" s="564"/>
      <c r="EH14" s="564"/>
      <c r="EI14" s="564"/>
      <c r="EJ14" s="564"/>
      <c r="EK14" s="564"/>
      <c r="EL14" s="564"/>
      <c r="EM14" s="564"/>
      <c r="EN14" s="564"/>
      <c r="EO14" s="564"/>
      <c r="EP14" s="564"/>
      <c r="EQ14" s="564"/>
      <c r="ER14" s="565"/>
      <c r="ES14" s="542" t="s">
        <v>340</v>
      </c>
      <c r="ET14" s="543"/>
      <c r="EU14" s="543"/>
      <c r="EV14" s="543"/>
      <c r="EW14" s="543"/>
      <c r="EX14" s="543"/>
      <c r="EY14" s="543"/>
      <c r="EZ14" s="543"/>
      <c r="FA14" s="543"/>
      <c r="FB14" s="543"/>
      <c r="FC14" s="543"/>
      <c r="FD14" s="543"/>
      <c r="FE14" s="543"/>
      <c r="FF14" s="543"/>
      <c r="FG14" s="543"/>
      <c r="FH14" s="543"/>
      <c r="FI14" s="543"/>
      <c r="FJ14" s="543"/>
      <c r="FK14" s="543"/>
      <c r="FL14" s="543"/>
      <c r="FM14" s="543"/>
      <c r="FN14" s="543"/>
      <c r="FO14" s="543"/>
      <c r="FP14" s="543"/>
      <c r="FQ14" s="543"/>
      <c r="FR14" s="543"/>
      <c r="FS14" s="544"/>
      <c r="FT14" s="542" t="s">
        <v>341</v>
      </c>
      <c r="FU14" s="543"/>
      <c r="FV14" s="543"/>
      <c r="FW14" s="543"/>
      <c r="FX14" s="543"/>
      <c r="FY14" s="543"/>
      <c r="FZ14" s="543"/>
      <c r="GA14" s="543"/>
      <c r="GB14" s="543"/>
      <c r="GC14" s="543"/>
      <c r="GD14" s="543"/>
      <c r="GE14" s="543"/>
      <c r="GF14" s="543"/>
      <c r="GG14" s="543"/>
      <c r="GH14" s="543"/>
      <c r="GI14" s="543"/>
      <c r="GJ14" s="543"/>
      <c r="GK14" s="543"/>
      <c r="GL14" s="543"/>
      <c r="GM14" s="543"/>
      <c r="GN14" s="543"/>
      <c r="GO14" s="543"/>
      <c r="GP14" s="543"/>
      <c r="GQ14" s="543"/>
      <c r="GR14" s="543"/>
      <c r="GS14" s="543"/>
      <c r="GT14" s="543"/>
      <c r="GU14" s="543"/>
      <c r="GV14" s="544"/>
      <c r="GW14" s="542" t="s">
        <v>342</v>
      </c>
      <c r="GX14" s="543"/>
      <c r="GY14" s="543"/>
      <c r="GZ14" s="543"/>
      <c r="HA14" s="543"/>
      <c r="HB14" s="543"/>
      <c r="HC14" s="543"/>
      <c r="HD14" s="543"/>
      <c r="HE14" s="543"/>
      <c r="HF14" s="543"/>
      <c r="HG14" s="543"/>
      <c r="HH14" s="543"/>
      <c r="HI14" s="543"/>
      <c r="HJ14" s="543"/>
      <c r="HK14" s="543"/>
      <c r="HL14" s="543"/>
      <c r="HM14" s="543"/>
      <c r="HN14" s="543"/>
      <c r="HO14" s="543"/>
      <c r="HP14" s="543"/>
      <c r="HQ14" s="543"/>
      <c r="HR14" s="543"/>
      <c r="HS14" s="543"/>
      <c r="HT14" s="543"/>
      <c r="HU14" s="543"/>
      <c r="HV14" s="543"/>
      <c r="HW14" s="543"/>
      <c r="HX14" s="543"/>
      <c r="HY14" s="543"/>
      <c r="HZ14" s="543"/>
      <c r="IA14" s="543"/>
      <c r="IB14" s="544"/>
      <c r="IC14" s="545" t="s">
        <v>343</v>
      </c>
      <c r="ID14" s="546"/>
      <c r="IE14" s="546"/>
      <c r="IF14" s="546"/>
      <c r="IG14" s="546"/>
      <c r="IH14" s="547"/>
    </row>
    <row r="15" spans="1:242" s="2" customFormat="1" ht="57" customHeight="1">
      <c r="A15" s="563"/>
      <c r="B15" s="564"/>
      <c r="C15" s="564"/>
      <c r="D15" s="564"/>
      <c r="E15" s="565"/>
      <c r="F15" s="563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5"/>
      <c r="AA15" s="551" t="s">
        <v>344</v>
      </c>
      <c r="AB15" s="552"/>
      <c r="AC15" s="552"/>
      <c r="AD15" s="552"/>
      <c r="AE15" s="552"/>
      <c r="AF15" s="553"/>
      <c r="AG15" s="551" t="s">
        <v>345</v>
      </c>
      <c r="AH15" s="552"/>
      <c r="AI15" s="552"/>
      <c r="AJ15" s="552"/>
      <c r="AK15" s="552"/>
      <c r="AL15" s="552"/>
      <c r="AM15" s="553"/>
      <c r="AN15" s="551" t="s">
        <v>346</v>
      </c>
      <c r="AO15" s="552"/>
      <c r="AP15" s="552"/>
      <c r="AQ15" s="552"/>
      <c r="AR15" s="552"/>
      <c r="AS15" s="552"/>
      <c r="AT15" s="553"/>
      <c r="AU15" s="551" t="s">
        <v>347</v>
      </c>
      <c r="AV15" s="552"/>
      <c r="AW15" s="552"/>
      <c r="AX15" s="552"/>
      <c r="AY15" s="552"/>
      <c r="AZ15" s="552"/>
      <c r="BA15" s="553"/>
      <c r="BB15" s="551" t="s">
        <v>344</v>
      </c>
      <c r="BC15" s="552"/>
      <c r="BD15" s="552"/>
      <c r="BE15" s="552"/>
      <c r="BF15" s="552"/>
      <c r="BG15" s="553"/>
      <c r="BH15" s="551" t="s">
        <v>345</v>
      </c>
      <c r="BI15" s="552"/>
      <c r="BJ15" s="552"/>
      <c r="BK15" s="552"/>
      <c r="BL15" s="552"/>
      <c r="BM15" s="552"/>
      <c r="BN15" s="553"/>
      <c r="BO15" s="551" t="s">
        <v>348</v>
      </c>
      <c r="BP15" s="552"/>
      <c r="BQ15" s="552"/>
      <c r="BR15" s="552"/>
      <c r="BS15" s="552"/>
      <c r="BT15" s="552"/>
      <c r="BU15" s="552"/>
      <c r="BV15" s="552"/>
      <c r="BW15" s="553"/>
      <c r="BX15" s="551" t="s">
        <v>349</v>
      </c>
      <c r="BY15" s="552"/>
      <c r="BZ15" s="552"/>
      <c r="CA15" s="552"/>
      <c r="CB15" s="552"/>
      <c r="CC15" s="552"/>
      <c r="CD15" s="553"/>
      <c r="CE15" s="551" t="s">
        <v>344</v>
      </c>
      <c r="CF15" s="552"/>
      <c r="CG15" s="552"/>
      <c r="CH15" s="552"/>
      <c r="CI15" s="552"/>
      <c r="CJ15" s="553"/>
      <c r="CK15" s="551" t="s">
        <v>345</v>
      </c>
      <c r="CL15" s="552"/>
      <c r="CM15" s="552"/>
      <c r="CN15" s="552"/>
      <c r="CO15" s="552"/>
      <c r="CP15" s="552"/>
      <c r="CQ15" s="553"/>
      <c r="CR15" s="545" t="s">
        <v>350</v>
      </c>
      <c r="CS15" s="546"/>
      <c r="CT15" s="546"/>
      <c r="CU15" s="546"/>
      <c r="CV15" s="546"/>
      <c r="CW15" s="547"/>
      <c r="CX15" s="545" t="s">
        <v>351</v>
      </c>
      <c r="CY15" s="546"/>
      <c r="CZ15" s="546"/>
      <c r="DA15" s="546"/>
      <c r="DB15" s="546"/>
      <c r="DC15" s="547"/>
      <c r="DD15" s="545" t="s">
        <v>352</v>
      </c>
      <c r="DE15" s="546"/>
      <c r="DF15" s="546"/>
      <c r="DG15" s="546"/>
      <c r="DH15" s="552"/>
      <c r="DI15" s="552"/>
      <c r="DJ15" s="553"/>
      <c r="DK15" s="548"/>
      <c r="DL15" s="549"/>
      <c r="DM15" s="549"/>
      <c r="DN15" s="549"/>
      <c r="DO15" s="549"/>
      <c r="DP15" s="550"/>
      <c r="DQ15" s="551" t="s">
        <v>353</v>
      </c>
      <c r="DR15" s="552"/>
      <c r="DS15" s="552"/>
      <c r="DT15" s="552"/>
      <c r="DU15" s="552"/>
      <c r="DV15" s="552"/>
      <c r="DW15" s="553"/>
      <c r="DX15" s="551" t="s">
        <v>354</v>
      </c>
      <c r="DY15" s="552"/>
      <c r="DZ15" s="552"/>
      <c r="EA15" s="553"/>
      <c r="EB15" s="551" t="s">
        <v>355</v>
      </c>
      <c r="EC15" s="552"/>
      <c r="ED15" s="552"/>
      <c r="EE15" s="553"/>
      <c r="EF15" s="551" t="s">
        <v>356</v>
      </c>
      <c r="EG15" s="552"/>
      <c r="EH15" s="552"/>
      <c r="EI15" s="552"/>
      <c r="EJ15" s="552"/>
      <c r="EK15" s="552"/>
      <c r="EL15" s="553"/>
      <c r="EM15" s="551" t="s">
        <v>357</v>
      </c>
      <c r="EN15" s="552"/>
      <c r="EO15" s="552"/>
      <c r="EP15" s="552"/>
      <c r="EQ15" s="552"/>
      <c r="ER15" s="553"/>
      <c r="ES15" s="551" t="s">
        <v>344</v>
      </c>
      <c r="ET15" s="552"/>
      <c r="EU15" s="552"/>
      <c r="EV15" s="552"/>
      <c r="EW15" s="552"/>
      <c r="EX15" s="553"/>
      <c r="EY15" s="551" t="s">
        <v>345</v>
      </c>
      <c r="EZ15" s="552"/>
      <c r="FA15" s="552"/>
      <c r="FB15" s="552"/>
      <c r="FC15" s="552"/>
      <c r="FD15" s="552"/>
      <c r="FE15" s="553"/>
      <c r="FF15" s="551" t="s">
        <v>346</v>
      </c>
      <c r="FG15" s="552"/>
      <c r="FH15" s="552"/>
      <c r="FI15" s="552"/>
      <c r="FJ15" s="552"/>
      <c r="FK15" s="552"/>
      <c r="FL15" s="553"/>
      <c r="FM15" s="551" t="s">
        <v>347</v>
      </c>
      <c r="FN15" s="552"/>
      <c r="FO15" s="552"/>
      <c r="FP15" s="552"/>
      <c r="FQ15" s="552"/>
      <c r="FR15" s="552"/>
      <c r="FS15" s="553"/>
      <c r="FT15" s="551" t="s">
        <v>344</v>
      </c>
      <c r="FU15" s="552"/>
      <c r="FV15" s="552"/>
      <c r="FW15" s="552"/>
      <c r="FX15" s="552"/>
      <c r="FY15" s="553"/>
      <c r="FZ15" s="551" t="s">
        <v>345</v>
      </c>
      <c r="GA15" s="552"/>
      <c r="GB15" s="552"/>
      <c r="GC15" s="552"/>
      <c r="GD15" s="552"/>
      <c r="GE15" s="552"/>
      <c r="GF15" s="553"/>
      <c r="GG15" s="551" t="s">
        <v>348</v>
      </c>
      <c r="GH15" s="552"/>
      <c r="GI15" s="552"/>
      <c r="GJ15" s="552"/>
      <c r="GK15" s="552"/>
      <c r="GL15" s="552"/>
      <c r="GM15" s="552"/>
      <c r="GN15" s="552"/>
      <c r="GO15" s="553"/>
      <c r="GP15" s="551" t="s">
        <v>349</v>
      </c>
      <c r="GQ15" s="552"/>
      <c r="GR15" s="552"/>
      <c r="GS15" s="552"/>
      <c r="GT15" s="552"/>
      <c r="GU15" s="552"/>
      <c r="GV15" s="553"/>
      <c r="GW15" s="551" t="s">
        <v>344</v>
      </c>
      <c r="GX15" s="552"/>
      <c r="GY15" s="552"/>
      <c r="GZ15" s="552"/>
      <c r="HA15" s="552"/>
      <c r="HB15" s="553"/>
      <c r="HC15" s="551" t="s">
        <v>345</v>
      </c>
      <c r="HD15" s="552"/>
      <c r="HE15" s="552"/>
      <c r="HF15" s="552"/>
      <c r="HG15" s="552"/>
      <c r="HH15" s="552"/>
      <c r="HI15" s="553"/>
      <c r="HJ15" s="551" t="s">
        <v>350</v>
      </c>
      <c r="HK15" s="552"/>
      <c r="HL15" s="552"/>
      <c r="HM15" s="552"/>
      <c r="HN15" s="552"/>
      <c r="HO15" s="553"/>
      <c r="HP15" s="551" t="s">
        <v>351</v>
      </c>
      <c r="HQ15" s="552"/>
      <c r="HR15" s="552"/>
      <c r="HS15" s="552"/>
      <c r="HT15" s="552"/>
      <c r="HU15" s="553"/>
      <c r="HV15" s="551" t="s">
        <v>352</v>
      </c>
      <c r="HW15" s="552"/>
      <c r="HX15" s="552"/>
      <c r="HY15" s="552"/>
      <c r="HZ15" s="552"/>
      <c r="IA15" s="552"/>
      <c r="IB15" s="553"/>
      <c r="IC15" s="548"/>
      <c r="ID15" s="549"/>
      <c r="IE15" s="549"/>
      <c r="IF15" s="549"/>
      <c r="IG15" s="549"/>
      <c r="IH15" s="550"/>
    </row>
    <row r="16" spans="1:242" s="2" customFormat="1" ht="21" customHeight="1">
      <c r="A16" s="518"/>
      <c r="B16" s="519"/>
      <c r="C16" s="519"/>
      <c r="D16" s="519"/>
      <c r="E16" s="520"/>
      <c r="F16" s="530" t="s">
        <v>65</v>
      </c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2"/>
      <c r="AA16" s="521"/>
      <c r="AB16" s="522"/>
      <c r="AC16" s="522"/>
      <c r="AD16" s="522"/>
      <c r="AE16" s="522"/>
      <c r="AF16" s="523"/>
      <c r="AG16" s="521"/>
      <c r="AH16" s="522"/>
      <c r="AI16" s="522"/>
      <c r="AJ16" s="522"/>
      <c r="AK16" s="522"/>
      <c r="AL16" s="522"/>
      <c r="AM16" s="523"/>
      <c r="AN16" s="521"/>
      <c r="AO16" s="522"/>
      <c r="AP16" s="522"/>
      <c r="AQ16" s="522"/>
      <c r="AR16" s="522"/>
      <c r="AS16" s="522"/>
      <c r="AT16" s="523"/>
      <c r="AU16" s="521"/>
      <c r="AV16" s="522"/>
      <c r="AW16" s="522"/>
      <c r="AX16" s="522"/>
      <c r="AY16" s="522"/>
      <c r="AZ16" s="522"/>
      <c r="BA16" s="523"/>
      <c r="BB16" s="521"/>
      <c r="BC16" s="522"/>
      <c r="BD16" s="522"/>
      <c r="BE16" s="522"/>
      <c r="BF16" s="522"/>
      <c r="BG16" s="523"/>
      <c r="BH16" s="521"/>
      <c r="BI16" s="522"/>
      <c r="BJ16" s="522"/>
      <c r="BK16" s="522"/>
      <c r="BL16" s="522"/>
      <c r="BM16" s="522"/>
      <c r="BN16" s="523"/>
      <c r="BO16" s="521"/>
      <c r="BP16" s="522"/>
      <c r="BQ16" s="522"/>
      <c r="BR16" s="522"/>
      <c r="BS16" s="522"/>
      <c r="BT16" s="522"/>
      <c r="BU16" s="522"/>
      <c r="BV16" s="522"/>
      <c r="BW16" s="523"/>
      <c r="BX16" s="521"/>
      <c r="BY16" s="522"/>
      <c r="BZ16" s="522"/>
      <c r="CA16" s="522"/>
      <c r="CB16" s="522"/>
      <c r="CC16" s="522"/>
      <c r="CD16" s="523"/>
      <c r="CE16" s="521"/>
      <c r="CF16" s="522"/>
      <c r="CG16" s="522"/>
      <c r="CH16" s="522"/>
      <c r="CI16" s="522"/>
      <c r="CJ16" s="523"/>
      <c r="CK16" s="521"/>
      <c r="CL16" s="522"/>
      <c r="CM16" s="522"/>
      <c r="CN16" s="522"/>
      <c r="CO16" s="522"/>
      <c r="CP16" s="522"/>
      <c r="CQ16" s="523"/>
      <c r="CR16" s="521"/>
      <c r="CS16" s="522"/>
      <c r="CT16" s="522"/>
      <c r="CU16" s="522"/>
      <c r="CV16" s="522"/>
      <c r="CW16" s="523"/>
      <c r="CX16" s="521"/>
      <c r="CY16" s="522"/>
      <c r="CZ16" s="522"/>
      <c r="DA16" s="522"/>
      <c r="DB16" s="522"/>
      <c r="DC16" s="523"/>
      <c r="DD16" s="521"/>
      <c r="DE16" s="522"/>
      <c r="DF16" s="522"/>
      <c r="DG16" s="522"/>
      <c r="DH16" s="522"/>
      <c r="DI16" s="522"/>
      <c r="DJ16" s="523"/>
      <c r="DK16" s="521"/>
      <c r="DL16" s="522"/>
      <c r="DM16" s="522"/>
      <c r="DN16" s="522"/>
      <c r="DO16" s="522"/>
      <c r="DP16" s="523"/>
      <c r="DQ16" s="515">
        <f>DQ18+DQ38</f>
        <v>74.58824817016949</v>
      </c>
      <c r="DR16" s="522"/>
      <c r="DS16" s="522"/>
      <c r="DT16" s="522"/>
      <c r="DU16" s="522"/>
      <c r="DV16" s="522"/>
      <c r="DW16" s="523"/>
      <c r="DX16" s="521"/>
      <c r="DY16" s="522"/>
      <c r="DZ16" s="522"/>
      <c r="EA16" s="523"/>
      <c r="EB16" s="515">
        <f>EB18+EB38</f>
        <v>14.81996393220339</v>
      </c>
      <c r="EC16" s="522"/>
      <c r="ED16" s="522"/>
      <c r="EE16" s="523"/>
      <c r="EF16" s="515">
        <f>EF18+EF38</f>
        <v>58.921284237966105</v>
      </c>
      <c r="EG16" s="522"/>
      <c r="EH16" s="522"/>
      <c r="EI16" s="522"/>
      <c r="EJ16" s="522"/>
      <c r="EK16" s="522"/>
      <c r="EL16" s="523"/>
      <c r="EM16" s="521">
        <f>EM38</f>
        <v>0.8470000000000001</v>
      </c>
      <c r="EN16" s="522"/>
      <c r="EO16" s="522"/>
      <c r="EP16" s="522"/>
      <c r="EQ16" s="522"/>
      <c r="ER16" s="523"/>
      <c r="ES16" s="521"/>
      <c r="ET16" s="522"/>
      <c r="EU16" s="522"/>
      <c r="EV16" s="522"/>
      <c r="EW16" s="522"/>
      <c r="EX16" s="523"/>
      <c r="EY16" s="521"/>
      <c r="EZ16" s="522"/>
      <c r="FA16" s="522"/>
      <c r="FB16" s="522"/>
      <c r="FC16" s="522"/>
      <c r="FD16" s="522"/>
      <c r="FE16" s="523"/>
      <c r="FF16" s="521"/>
      <c r="FG16" s="522"/>
      <c r="FH16" s="522"/>
      <c r="FI16" s="522"/>
      <c r="FJ16" s="522"/>
      <c r="FK16" s="522"/>
      <c r="FL16" s="523"/>
      <c r="FM16" s="521"/>
      <c r="FN16" s="522"/>
      <c r="FO16" s="522"/>
      <c r="FP16" s="522"/>
      <c r="FQ16" s="522"/>
      <c r="FR16" s="522"/>
      <c r="FS16" s="523"/>
      <c r="FT16" s="521"/>
      <c r="FU16" s="522"/>
      <c r="FV16" s="522"/>
      <c r="FW16" s="522"/>
      <c r="FX16" s="522"/>
      <c r="FY16" s="523"/>
      <c r="FZ16" s="521"/>
      <c r="GA16" s="522"/>
      <c r="GB16" s="522"/>
      <c r="GC16" s="522"/>
      <c r="GD16" s="522"/>
      <c r="GE16" s="522"/>
      <c r="GF16" s="523"/>
      <c r="GG16" s="521"/>
      <c r="GH16" s="522"/>
      <c r="GI16" s="522"/>
      <c r="GJ16" s="522"/>
      <c r="GK16" s="522"/>
      <c r="GL16" s="522"/>
      <c r="GM16" s="522"/>
      <c r="GN16" s="522"/>
      <c r="GO16" s="523"/>
      <c r="GP16" s="521"/>
      <c r="GQ16" s="522"/>
      <c r="GR16" s="522"/>
      <c r="GS16" s="522"/>
      <c r="GT16" s="522"/>
      <c r="GU16" s="522"/>
      <c r="GV16" s="523"/>
      <c r="GW16" s="521"/>
      <c r="GX16" s="522"/>
      <c r="GY16" s="522"/>
      <c r="GZ16" s="522"/>
      <c r="HA16" s="522"/>
      <c r="HB16" s="523"/>
      <c r="HC16" s="521"/>
      <c r="HD16" s="522"/>
      <c r="HE16" s="522"/>
      <c r="HF16" s="522"/>
      <c r="HG16" s="522"/>
      <c r="HH16" s="522"/>
      <c r="HI16" s="523"/>
      <c r="HJ16" s="521"/>
      <c r="HK16" s="522"/>
      <c r="HL16" s="522"/>
      <c r="HM16" s="522"/>
      <c r="HN16" s="522"/>
      <c r="HO16" s="523"/>
      <c r="HP16" s="521"/>
      <c r="HQ16" s="522"/>
      <c r="HR16" s="522"/>
      <c r="HS16" s="522"/>
      <c r="HT16" s="522"/>
      <c r="HU16" s="523"/>
      <c r="HV16" s="521"/>
      <c r="HW16" s="522"/>
      <c r="HX16" s="522"/>
      <c r="HY16" s="522"/>
      <c r="HZ16" s="522"/>
      <c r="IA16" s="522"/>
      <c r="IB16" s="523"/>
      <c r="IC16" s="521"/>
      <c r="ID16" s="522"/>
      <c r="IE16" s="522"/>
      <c r="IF16" s="522"/>
      <c r="IG16" s="522"/>
      <c r="IH16" s="523"/>
    </row>
    <row r="17" spans="1:242" s="2" customFormat="1" ht="21" customHeight="1">
      <c r="A17" s="518" t="s">
        <v>305</v>
      </c>
      <c r="B17" s="519"/>
      <c r="C17" s="519"/>
      <c r="D17" s="519"/>
      <c r="E17" s="520"/>
      <c r="F17" s="542" t="s">
        <v>306</v>
      </c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4"/>
      <c r="AA17" s="44"/>
      <c r="AB17" s="45"/>
      <c r="AC17" s="45"/>
      <c r="AD17" s="45"/>
      <c r="AE17" s="45"/>
      <c r="AF17" s="46"/>
      <c r="AG17" s="44"/>
      <c r="AH17" s="45"/>
      <c r="AI17" s="45"/>
      <c r="AJ17" s="45"/>
      <c r="AK17" s="45"/>
      <c r="AL17" s="45"/>
      <c r="AM17" s="46"/>
      <c r="AN17" s="44"/>
      <c r="AO17" s="45"/>
      <c r="AP17" s="45"/>
      <c r="AQ17" s="45"/>
      <c r="AR17" s="45"/>
      <c r="AS17" s="45"/>
      <c r="AT17" s="46"/>
      <c r="AU17" s="44"/>
      <c r="AV17" s="45"/>
      <c r="AW17" s="45"/>
      <c r="AX17" s="45"/>
      <c r="AY17" s="45"/>
      <c r="AZ17" s="45"/>
      <c r="BA17" s="46"/>
      <c r="BB17" s="521"/>
      <c r="BC17" s="522"/>
      <c r="BD17" s="522"/>
      <c r="BE17" s="522"/>
      <c r="BF17" s="522"/>
      <c r="BG17" s="523"/>
      <c r="BH17" s="521"/>
      <c r="BI17" s="522"/>
      <c r="BJ17" s="522"/>
      <c r="BK17" s="522"/>
      <c r="BL17" s="522"/>
      <c r="BM17" s="522"/>
      <c r="BN17" s="523"/>
      <c r="BO17" s="521"/>
      <c r="BP17" s="522"/>
      <c r="BQ17" s="522"/>
      <c r="BR17" s="522"/>
      <c r="BS17" s="522"/>
      <c r="BT17" s="522"/>
      <c r="BU17" s="522"/>
      <c r="BV17" s="522"/>
      <c r="BW17" s="523"/>
      <c r="BX17" s="521"/>
      <c r="BY17" s="522"/>
      <c r="BZ17" s="522"/>
      <c r="CA17" s="522"/>
      <c r="CB17" s="522"/>
      <c r="CC17" s="522"/>
      <c r="CD17" s="523"/>
      <c r="CE17" s="44"/>
      <c r="CF17" s="45"/>
      <c r="CG17" s="45"/>
      <c r="CH17" s="45"/>
      <c r="CI17" s="45"/>
      <c r="CJ17" s="46"/>
      <c r="CK17" s="44"/>
      <c r="CL17" s="45"/>
      <c r="CM17" s="45"/>
      <c r="CN17" s="45"/>
      <c r="CO17" s="45"/>
      <c r="CP17" s="45"/>
      <c r="CQ17" s="46"/>
      <c r="CR17" s="44"/>
      <c r="CS17" s="45"/>
      <c r="CT17" s="45"/>
      <c r="CU17" s="45"/>
      <c r="CV17" s="45"/>
      <c r="CW17" s="46"/>
      <c r="CX17" s="44"/>
      <c r="CY17" s="45"/>
      <c r="CZ17" s="45"/>
      <c r="DA17" s="45"/>
      <c r="DB17" s="45"/>
      <c r="DC17" s="46"/>
      <c r="DD17" s="44"/>
      <c r="DE17" s="45"/>
      <c r="DF17" s="45"/>
      <c r="DG17" s="45"/>
      <c r="DH17" s="45"/>
      <c r="DI17" s="45"/>
      <c r="DJ17" s="46"/>
      <c r="DK17" s="44"/>
      <c r="DL17" s="45"/>
      <c r="DM17" s="45"/>
      <c r="DN17" s="45"/>
      <c r="DO17" s="45"/>
      <c r="DP17" s="46"/>
      <c r="DQ17" s="515">
        <f>DQ18</f>
        <v>33.697788170169495</v>
      </c>
      <c r="DR17" s="516"/>
      <c r="DS17" s="516"/>
      <c r="DT17" s="516"/>
      <c r="DU17" s="516"/>
      <c r="DV17" s="516"/>
      <c r="DW17" s="517"/>
      <c r="DX17" s="521"/>
      <c r="DY17" s="522"/>
      <c r="DZ17" s="522"/>
      <c r="EA17" s="523"/>
      <c r="EB17" s="515">
        <f>EB18</f>
        <v>3.63135593220339</v>
      </c>
      <c r="EC17" s="516"/>
      <c r="ED17" s="516"/>
      <c r="EE17" s="517"/>
      <c r="EF17" s="515">
        <f>EF18</f>
        <v>30.066432237966104</v>
      </c>
      <c r="EG17" s="516"/>
      <c r="EH17" s="516"/>
      <c r="EI17" s="516"/>
      <c r="EJ17" s="516"/>
      <c r="EK17" s="516"/>
      <c r="EL17" s="517"/>
      <c r="EM17" s="570"/>
      <c r="EN17" s="571"/>
      <c r="EO17" s="571"/>
      <c r="EP17" s="571"/>
      <c r="EQ17" s="571"/>
      <c r="ER17" s="572"/>
      <c r="ES17" s="570"/>
      <c r="ET17" s="571"/>
      <c r="EU17" s="571"/>
      <c r="EV17" s="571"/>
      <c r="EW17" s="571"/>
      <c r="EX17" s="572"/>
      <c r="EY17" s="570"/>
      <c r="EZ17" s="571"/>
      <c r="FA17" s="571"/>
      <c r="FB17" s="571"/>
      <c r="FC17" s="571"/>
      <c r="FD17" s="571"/>
      <c r="FE17" s="572"/>
      <c r="FF17" s="570"/>
      <c r="FG17" s="571"/>
      <c r="FH17" s="571"/>
      <c r="FI17" s="571"/>
      <c r="FJ17" s="571"/>
      <c r="FK17" s="571"/>
      <c r="FL17" s="572"/>
      <c r="FM17" s="570"/>
      <c r="FN17" s="571"/>
      <c r="FO17" s="571"/>
      <c r="FP17" s="571"/>
      <c r="FQ17" s="571"/>
      <c r="FR17" s="571"/>
      <c r="FS17" s="572"/>
      <c r="FT17" s="570"/>
      <c r="FU17" s="571"/>
      <c r="FV17" s="571"/>
      <c r="FW17" s="571"/>
      <c r="FX17" s="571"/>
      <c r="FY17" s="572"/>
      <c r="FZ17" s="521"/>
      <c r="GA17" s="522"/>
      <c r="GB17" s="522"/>
      <c r="GC17" s="522"/>
      <c r="GD17" s="522"/>
      <c r="GE17" s="522"/>
      <c r="GF17" s="523"/>
      <c r="GG17" s="521"/>
      <c r="GH17" s="522"/>
      <c r="GI17" s="522"/>
      <c r="GJ17" s="522"/>
      <c r="GK17" s="522"/>
      <c r="GL17" s="522"/>
      <c r="GM17" s="522"/>
      <c r="GN17" s="522"/>
      <c r="GO17" s="523"/>
      <c r="GP17" s="521"/>
      <c r="GQ17" s="522"/>
      <c r="GR17" s="522"/>
      <c r="GS17" s="522"/>
      <c r="GT17" s="522"/>
      <c r="GU17" s="522"/>
      <c r="GV17" s="523"/>
      <c r="GW17" s="521"/>
      <c r="GX17" s="522"/>
      <c r="GY17" s="522"/>
      <c r="GZ17" s="522"/>
      <c r="HA17" s="522"/>
      <c r="HB17" s="523"/>
      <c r="HC17" s="521"/>
      <c r="HD17" s="522"/>
      <c r="HE17" s="522"/>
      <c r="HF17" s="522"/>
      <c r="HG17" s="522"/>
      <c r="HH17" s="522"/>
      <c r="HI17" s="523"/>
      <c r="HJ17" s="521"/>
      <c r="HK17" s="522"/>
      <c r="HL17" s="522"/>
      <c r="HM17" s="522"/>
      <c r="HN17" s="522"/>
      <c r="HO17" s="523"/>
      <c r="HP17" s="521"/>
      <c r="HQ17" s="522"/>
      <c r="HR17" s="522"/>
      <c r="HS17" s="522"/>
      <c r="HT17" s="522"/>
      <c r="HU17" s="523"/>
      <c r="HV17" s="521"/>
      <c r="HW17" s="522"/>
      <c r="HX17" s="522"/>
      <c r="HY17" s="522"/>
      <c r="HZ17" s="522"/>
      <c r="IA17" s="522"/>
      <c r="IB17" s="523"/>
      <c r="IC17" s="521"/>
      <c r="ID17" s="522"/>
      <c r="IE17" s="522"/>
      <c r="IF17" s="522"/>
      <c r="IG17" s="522"/>
      <c r="IH17" s="523"/>
    </row>
    <row r="18" spans="1:242" s="2" customFormat="1" ht="31.5" customHeight="1">
      <c r="A18" s="518" t="s">
        <v>331</v>
      </c>
      <c r="B18" s="519"/>
      <c r="C18" s="519"/>
      <c r="D18" s="519"/>
      <c r="E18" s="520"/>
      <c r="F18" s="542" t="s">
        <v>307</v>
      </c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543"/>
      <c r="R18" s="543"/>
      <c r="S18" s="543"/>
      <c r="T18" s="543"/>
      <c r="U18" s="543"/>
      <c r="V18" s="543"/>
      <c r="W18" s="543"/>
      <c r="X18" s="543"/>
      <c r="Y18" s="543"/>
      <c r="Z18" s="544"/>
      <c r="AA18" s="521"/>
      <c r="AB18" s="522"/>
      <c r="AC18" s="522"/>
      <c r="AD18" s="522"/>
      <c r="AE18" s="522"/>
      <c r="AF18" s="523"/>
      <c r="AG18" s="521"/>
      <c r="AH18" s="522"/>
      <c r="AI18" s="522"/>
      <c r="AJ18" s="522"/>
      <c r="AK18" s="522"/>
      <c r="AL18" s="522"/>
      <c r="AM18" s="523"/>
      <c r="AN18" s="521"/>
      <c r="AO18" s="522"/>
      <c r="AP18" s="522"/>
      <c r="AQ18" s="522"/>
      <c r="AR18" s="522"/>
      <c r="AS18" s="522"/>
      <c r="AT18" s="523"/>
      <c r="AU18" s="521"/>
      <c r="AV18" s="522"/>
      <c r="AW18" s="522"/>
      <c r="AX18" s="522"/>
      <c r="AY18" s="522"/>
      <c r="AZ18" s="522"/>
      <c r="BA18" s="523"/>
      <c r="BB18" s="521"/>
      <c r="BC18" s="522"/>
      <c r="BD18" s="522"/>
      <c r="BE18" s="522"/>
      <c r="BF18" s="522"/>
      <c r="BG18" s="523"/>
      <c r="BH18" s="521"/>
      <c r="BI18" s="522"/>
      <c r="BJ18" s="522"/>
      <c r="BK18" s="522"/>
      <c r="BL18" s="522"/>
      <c r="BM18" s="522"/>
      <c r="BN18" s="523"/>
      <c r="BO18" s="521"/>
      <c r="BP18" s="522"/>
      <c r="BQ18" s="522"/>
      <c r="BR18" s="522"/>
      <c r="BS18" s="522"/>
      <c r="BT18" s="522"/>
      <c r="BU18" s="522"/>
      <c r="BV18" s="522"/>
      <c r="BW18" s="523"/>
      <c r="BX18" s="521"/>
      <c r="BY18" s="522"/>
      <c r="BZ18" s="522"/>
      <c r="CA18" s="522"/>
      <c r="CB18" s="522"/>
      <c r="CC18" s="522"/>
      <c r="CD18" s="523"/>
      <c r="CE18" s="521"/>
      <c r="CF18" s="522"/>
      <c r="CG18" s="522"/>
      <c r="CH18" s="522"/>
      <c r="CI18" s="522"/>
      <c r="CJ18" s="523"/>
      <c r="CK18" s="521"/>
      <c r="CL18" s="522"/>
      <c r="CM18" s="522"/>
      <c r="CN18" s="522"/>
      <c r="CO18" s="522"/>
      <c r="CP18" s="522"/>
      <c r="CQ18" s="523"/>
      <c r="CR18" s="521"/>
      <c r="CS18" s="522"/>
      <c r="CT18" s="522"/>
      <c r="CU18" s="522"/>
      <c r="CV18" s="522"/>
      <c r="CW18" s="523"/>
      <c r="CX18" s="521"/>
      <c r="CY18" s="522"/>
      <c r="CZ18" s="522"/>
      <c r="DA18" s="522"/>
      <c r="DB18" s="522"/>
      <c r="DC18" s="523"/>
      <c r="DD18" s="521"/>
      <c r="DE18" s="522"/>
      <c r="DF18" s="522"/>
      <c r="DG18" s="522"/>
      <c r="DH18" s="522"/>
      <c r="DI18" s="522"/>
      <c r="DJ18" s="523"/>
      <c r="DK18" s="521"/>
      <c r="DL18" s="522"/>
      <c r="DM18" s="522"/>
      <c r="DN18" s="522"/>
      <c r="DO18" s="522"/>
      <c r="DP18" s="523"/>
      <c r="DQ18" s="557">
        <f>DQ19+DQ20</f>
        <v>33.697788170169495</v>
      </c>
      <c r="DR18" s="571"/>
      <c r="DS18" s="571"/>
      <c r="DT18" s="571"/>
      <c r="DU18" s="571"/>
      <c r="DV18" s="571"/>
      <c r="DW18" s="572"/>
      <c r="DX18" s="570"/>
      <c r="DY18" s="571"/>
      <c r="DZ18" s="571"/>
      <c r="EA18" s="572"/>
      <c r="EB18" s="557">
        <f>EB19</f>
        <v>3.63135593220339</v>
      </c>
      <c r="EC18" s="571"/>
      <c r="ED18" s="571"/>
      <c r="EE18" s="572"/>
      <c r="EF18" s="557">
        <f>EF19+EF20</f>
        <v>30.066432237966104</v>
      </c>
      <c r="EG18" s="558"/>
      <c r="EH18" s="558"/>
      <c r="EI18" s="558"/>
      <c r="EJ18" s="558"/>
      <c r="EK18" s="558"/>
      <c r="EL18" s="559"/>
      <c r="EM18" s="570"/>
      <c r="EN18" s="571"/>
      <c r="EO18" s="571"/>
      <c r="EP18" s="571"/>
      <c r="EQ18" s="571"/>
      <c r="ER18" s="572"/>
      <c r="ES18" s="570"/>
      <c r="ET18" s="571"/>
      <c r="EU18" s="571"/>
      <c r="EV18" s="571"/>
      <c r="EW18" s="571"/>
      <c r="EX18" s="572"/>
      <c r="EY18" s="570"/>
      <c r="EZ18" s="571"/>
      <c r="FA18" s="571"/>
      <c r="FB18" s="571"/>
      <c r="FC18" s="571"/>
      <c r="FD18" s="571"/>
      <c r="FE18" s="572"/>
      <c r="FF18" s="570"/>
      <c r="FG18" s="571"/>
      <c r="FH18" s="571"/>
      <c r="FI18" s="571"/>
      <c r="FJ18" s="571"/>
      <c r="FK18" s="571"/>
      <c r="FL18" s="572"/>
      <c r="FM18" s="570"/>
      <c r="FN18" s="571"/>
      <c r="FO18" s="571"/>
      <c r="FP18" s="571"/>
      <c r="FQ18" s="571"/>
      <c r="FR18" s="571"/>
      <c r="FS18" s="572"/>
      <c r="FT18" s="570"/>
      <c r="FU18" s="571"/>
      <c r="FV18" s="571"/>
      <c r="FW18" s="571"/>
      <c r="FX18" s="571"/>
      <c r="FY18" s="572"/>
      <c r="FZ18" s="521"/>
      <c r="GA18" s="522"/>
      <c r="GB18" s="522"/>
      <c r="GC18" s="522"/>
      <c r="GD18" s="522"/>
      <c r="GE18" s="522"/>
      <c r="GF18" s="523"/>
      <c r="GG18" s="521"/>
      <c r="GH18" s="522"/>
      <c r="GI18" s="522"/>
      <c r="GJ18" s="522"/>
      <c r="GK18" s="522"/>
      <c r="GL18" s="522"/>
      <c r="GM18" s="522"/>
      <c r="GN18" s="522"/>
      <c r="GO18" s="523"/>
      <c r="GP18" s="521"/>
      <c r="GQ18" s="522"/>
      <c r="GR18" s="522"/>
      <c r="GS18" s="522"/>
      <c r="GT18" s="522"/>
      <c r="GU18" s="522"/>
      <c r="GV18" s="523"/>
      <c r="GW18" s="521"/>
      <c r="GX18" s="522"/>
      <c r="GY18" s="522"/>
      <c r="GZ18" s="522"/>
      <c r="HA18" s="522"/>
      <c r="HB18" s="523"/>
      <c r="HC18" s="521"/>
      <c r="HD18" s="522"/>
      <c r="HE18" s="522"/>
      <c r="HF18" s="522"/>
      <c r="HG18" s="522"/>
      <c r="HH18" s="522"/>
      <c r="HI18" s="523"/>
      <c r="HJ18" s="521"/>
      <c r="HK18" s="522"/>
      <c r="HL18" s="522"/>
      <c r="HM18" s="522"/>
      <c r="HN18" s="522"/>
      <c r="HO18" s="523"/>
      <c r="HP18" s="521"/>
      <c r="HQ18" s="522"/>
      <c r="HR18" s="522"/>
      <c r="HS18" s="522"/>
      <c r="HT18" s="522"/>
      <c r="HU18" s="523"/>
      <c r="HV18" s="521"/>
      <c r="HW18" s="522"/>
      <c r="HX18" s="522"/>
      <c r="HY18" s="522"/>
      <c r="HZ18" s="522"/>
      <c r="IA18" s="522"/>
      <c r="IB18" s="523"/>
      <c r="IC18" s="521"/>
      <c r="ID18" s="522"/>
      <c r="IE18" s="522"/>
      <c r="IF18" s="522"/>
      <c r="IG18" s="522"/>
      <c r="IH18" s="523"/>
    </row>
    <row r="19" spans="1:256" s="2" customFormat="1" ht="52.5" customHeight="1">
      <c r="A19" s="539" t="s">
        <v>94</v>
      </c>
      <c r="B19" s="540"/>
      <c r="C19" s="540"/>
      <c r="D19" s="540"/>
      <c r="E19" s="541"/>
      <c r="F19" s="536" t="s">
        <v>381</v>
      </c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8"/>
      <c r="AA19" s="524"/>
      <c r="AB19" s="525"/>
      <c r="AC19" s="525"/>
      <c r="AD19" s="525"/>
      <c r="AE19" s="525"/>
      <c r="AF19" s="526"/>
      <c r="AG19" s="524"/>
      <c r="AH19" s="525"/>
      <c r="AI19" s="525"/>
      <c r="AJ19" s="525"/>
      <c r="AK19" s="525"/>
      <c r="AL19" s="525"/>
      <c r="AM19" s="526"/>
      <c r="AN19" s="524"/>
      <c r="AO19" s="525"/>
      <c r="AP19" s="525"/>
      <c r="AQ19" s="525"/>
      <c r="AR19" s="525"/>
      <c r="AS19" s="525"/>
      <c r="AT19" s="526"/>
      <c r="AU19" s="524"/>
      <c r="AV19" s="525"/>
      <c r="AW19" s="525"/>
      <c r="AX19" s="525"/>
      <c r="AY19" s="525"/>
      <c r="AZ19" s="525"/>
      <c r="BA19" s="526"/>
      <c r="BB19" s="524">
        <v>1980</v>
      </c>
      <c r="BC19" s="525"/>
      <c r="BD19" s="525"/>
      <c r="BE19" s="525"/>
      <c r="BF19" s="525"/>
      <c r="BG19" s="526"/>
      <c r="BH19" s="524">
        <v>20</v>
      </c>
      <c r="BI19" s="525"/>
      <c r="BJ19" s="525"/>
      <c r="BK19" s="525"/>
      <c r="BL19" s="525"/>
      <c r="BM19" s="525"/>
      <c r="BN19" s="526"/>
      <c r="BO19" s="524" t="s">
        <v>117</v>
      </c>
      <c r="BP19" s="525"/>
      <c r="BQ19" s="525"/>
      <c r="BR19" s="525"/>
      <c r="BS19" s="525"/>
      <c r="BT19" s="525"/>
      <c r="BU19" s="525"/>
      <c r="BV19" s="525"/>
      <c r="BW19" s="526"/>
      <c r="BX19" s="524" t="s">
        <v>116</v>
      </c>
      <c r="BY19" s="525"/>
      <c r="BZ19" s="525"/>
      <c r="CA19" s="525"/>
      <c r="CB19" s="525"/>
      <c r="CC19" s="525"/>
      <c r="CD19" s="526"/>
      <c r="CE19" s="524"/>
      <c r="CF19" s="525"/>
      <c r="CG19" s="525"/>
      <c r="CH19" s="525"/>
      <c r="CI19" s="525"/>
      <c r="CJ19" s="526"/>
      <c r="CK19" s="524"/>
      <c r="CL19" s="525"/>
      <c r="CM19" s="525"/>
      <c r="CN19" s="525"/>
      <c r="CO19" s="525"/>
      <c r="CP19" s="525"/>
      <c r="CQ19" s="526"/>
      <c r="CR19" s="524"/>
      <c r="CS19" s="525"/>
      <c r="CT19" s="525"/>
      <c r="CU19" s="525"/>
      <c r="CV19" s="525"/>
      <c r="CW19" s="526"/>
      <c r="CX19" s="524"/>
      <c r="CY19" s="525"/>
      <c r="CZ19" s="525"/>
      <c r="DA19" s="525"/>
      <c r="DB19" s="525"/>
      <c r="DC19" s="526"/>
      <c r="DD19" s="524"/>
      <c r="DE19" s="525"/>
      <c r="DF19" s="525"/>
      <c r="DG19" s="525"/>
      <c r="DH19" s="525"/>
      <c r="DI19" s="525"/>
      <c r="DJ19" s="526"/>
      <c r="DK19" s="524"/>
      <c r="DL19" s="525"/>
      <c r="DM19" s="525"/>
      <c r="DN19" s="525"/>
      <c r="DO19" s="525"/>
      <c r="DP19" s="526"/>
      <c r="DQ19" s="567">
        <f>EB19+EF19</f>
        <v>13.697788170169495</v>
      </c>
      <c r="DR19" s="568"/>
      <c r="DS19" s="568"/>
      <c r="DT19" s="568"/>
      <c r="DU19" s="568"/>
      <c r="DV19" s="568"/>
      <c r="DW19" s="569"/>
      <c r="DX19" s="524"/>
      <c r="DY19" s="525"/>
      <c r="DZ19" s="525"/>
      <c r="EA19" s="526"/>
      <c r="EB19" s="567">
        <f>4.285/1.18</f>
        <v>3.63135593220339</v>
      </c>
      <c r="EC19" s="525"/>
      <c r="ED19" s="525"/>
      <c r="EE19" s="526"/>
      <c r="EF19" s="567">
        <f>35.95038997/1.18-20.39999994</f>
        <v>10.066432237966104</v>
      </c>
      <c r="EG19" s="568"/>
      <c r="EH19" s="568"/>
      <c r="EI19" s="568"/>
      <c r="EJ19" s="568"/>
      <c r="EK19" s="568"/>
      <c r="EL19" s="569"/>
      <c r="EM19" s="524"/>
      <c r="EN19" s="525"/>
      <c r="EO19" s="525"/>
      <c r="EP19" s="525"/>
      <c r="EQ19" s="525"/>
      <c r="ER19" s="526"/>
      <c r="ES19" s="524"/>
      <c r="ET19" s="525"/>
      <c r="EU19" s="525"/>
      <c r="EV19" s="525"/>
      <c r="EW19" s="525"/>
      <c r="EX19" s="526"/>
      <c r="EY19" s="524"/>
      <c r="EZ19" s="525"/>
      <c r="FA19" s="525"/>
      <c r="FB19" s="525"/>
      <c r="FC19" s="525"/>
      <c r="FD19" s="525"/>
      <c r="FE19" s="526"/>
      <c r="FF19" s="524"/>
      <c r="FG19" s="525"/>
      <c r="FH19" s="525"/>
      <c r="FI19" s="525"/>
      <c r="FJ19" s="525"/>
      <c r="FK19" s="525"/>
      <c r="FL19" s="526"/>
      <c r="FM19" s="524"/>
      <c r="FN19" s="525"/>
      <c r="FO19" s="525"/>
      <c r="FP19" s="525"/>
      <c r="FQ19" s="525"/>
      <c r="FR19" s="525"/>
      <c r="FS19" s="526"/>
      <c r="FT19" s="524">
        <v>2016</v>
      </c>
      <c r="FU19" s="525"/>
      <c r="FV19" s="525"/>
      <c r="FW19" s="525"/>
      <c r="FX19" s="525"/>
      <c r="FY19" s="526"/>
      <c r="FZ19" s="524">
        <v>20</v>
      </c>
      <c r="GA19" s="525"/>
      <c r="GB19" s="525"/>
      <c r="GC19" s="525"/>
      <c r="GD19" s="525"/>
      <c r="GE19" s="525"/>
      <c r="GF19" s="526"/>
      <c r="GG19" s="527" t="s">
        <v>118</v>
      </c>
      <c r="GH19" s="528"/>
      <c r="GI19" s="528"/>
      <c r="GJ19" s="528"/>
      <c r="GK19" s="528"/>
      <c r="GL19" s="528"/>
      <c r="GM19" s="528"/>
      <c r="GN19" s="528"/>
      <c r="GO19" s="529"/>
      <c r="GP19" s="524" t="s">
        <v>230</v>
      </c>
      <c r="GQ19" s="525"/>
      <c r="GR19" s="525"/>
      <c r="GS19" s="525"/>
      <c r="GT19" s="525"/>
      <c r="GU19" s="525"/>
      <c r="GV19" s="526"/>
      <c r="GW19" s="524"/>
      <c r="GX19" s="525"/>
      <c r="GY19" s="525"/>
      <c r="GZ19" s="525"/>
      <c r="HA19" s="525"/>
      <c r="HB19" s="526"/>
      <c r="HC19" s="524"/>
      <c r="HD19" s="525"/>
      <c r="HE19" s="525"/>
      <c r="HF19" s="525"/>
      <c r="HG19" s="525"/>
      <c r="HH19" s="525"/>
      <c r="HI19" s="526"/>
      <c r="HJ19" s="524"/>
      <c r="HK19" s="525"/>
      <c r="HL19" s="525"/>
      <c r="HM19" s="525"/>
      <c r="HN19" s="525"/>
      <c r="HO19" s="526"/>
      <c r="HP19" s="524"/>
      <c r="HQ19" s="525"/>
      <c r="HR19" s="525"/>
      <c r="HS19" s="525"/>
      <c r="HT19" s="525"/>
      <c r="HU19" s="526"/>
      <c r="HV19" s="524"/>
      <c r="HW19" s="525"/>
      <c r="HX19" s="525"/>
      <c r="HY19" s="525"/>
      <c r="HZ19" s="525"/>
      <c r="IA19" s="525"/>
      <c r="IB19" s="526"/>
      <c r="IC19" s="524"/>
      <c r="ID19" s="525"/>
      <c r="IE19" s="525"/>
      <c r="IF19" s="525"/>
      <c r="IG19" s="525"/>
      <c r="IH19" s="526"/>
      <c r="II19" s="59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s="2" customFormat="1" ht="32.25" customHeight="1">
      <c r="A20" s="539" t="s">
        <v>95</v>
      </c>
      <c r="B20" s="540"/>
      <c r="C20" s="540"/>
      <c r="D20" s="540"/>
      <c r="E20" s="541"/>
      <c r="F20" s="536" t="s">
        <v>125</v>
      </c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8"/>
      <c r="AA20" s="171"/>
      <c r="AB20" s="172"/>
      <c r="AC20" s="172"/>
      <c r="AD20" s="172"/>
      <c r="AE20" s="172"/>
      <c r="AF20" s="173"/>
      <c r="AG20" s="171"/>
      <c r="AH20" s="172"/>
      <c r="AI20" s="172"/>
      <c r="AJ20" s="172"/>
      <c r="AK20" s="172"/>
      <c r="AL20" s="172"/>
      <c r="AM20" s="173"/>
      <c r="AN20" s="171"/>
      <c r="AO20" s="172"/>
      <c r="AP20" s="172"/>
      <c r="AQ20" s="172"/>
      <c r="AR20" s="172"/>
      <c r="AS20" s="172"/>
      <c r="AT20" s="173"/>
      <c r="AU20" s="171"/>
      <c r="AV20" s="172"/>
      <c r="AW20" s="172"/>
      <c r="AX20" s="172"/>
      <c r="AY20" s="172"/>
      <c r="AZ20" s="172"/>
      <c r="BA20" s="173"/>
      <c r="BB20" s="524">
        <v>1980</v>
      </c>
      <c r="BC20" s="525"/>
      <c r="BD20" s="525"/>
      <c r="BE20" s="525"/>
      <c r="BF20" s="525"/>
      <c r="BG20" s="526"/>
      <c r="BH20" s="524">
        <v>20</v>
      </c>
      <c r="BI20" s="525"/>
      <c r="BJ20" s="525"/>
      <c r="BK20" s="525"/>
      <c r="BL20" s="525"/>
      <c r="BM20" s="525"/>
      <c r="BN20" s="526"/>
      <c r="BO20" s="524" t="s">
        <v>117</v>
      </c>
      <c r="BP20" s="525"/>
      <c r="BQ20" s="525"/>
      <c r="BR20" s="525"/>
      <c r="BS20" s="525"/>
      <c r="BT20" s="525"/>
      <c r="BU20" s="525"/>
      <c r="BV20" s="525"/>
      <c r="BW20" s="526"/>
      <c r="BX20" s="524" t="s">
        <v>116</v>
      </c>
      <c r="BY20" s="525"/>
      <c r="BZ20" s="525"/>
      <c r="CA20" s="525"/>
      <c r="CB20" s="525"/>
      <c r="CC20" s="525"/>
      <c r="CD20" s="526"/>
      <c r="CE20" s="521"/>
      <c r="CF20" s="522"/>
      <c r="CG20" s="522"/>
      <c r="CH20" s="522"/>
      <c r="CI20" s="522"/>
      <c r="CJ20" s="523"/>
      <c r="CK20" s="521"/>
      <c r="CL20" s="522"/>
      <c r="CM20" s="522"/>
      <c r="CN20" s="522"/>
      <c r="CO20" s="522"/>
      <c r="CP20" s="522"/>
      <c r="CQ20" s="523"/>
      <c r="CR20" s="521"/>
      <c r="CS20" s="522"/>
      <c r="CT20" s="522"/>
      <c r="CU20" s="522"/>
      <c r="CV20" s="522"/>
      <c r="CW20" s="523"/>
      <c r="CX20" s="521"/>
      <c r="CY20" s="522"/>
      <c r="CZ20" s="522"/>
      <c r="DA20" s="522"/>
      <c r="DB20" s="522"/>
      <c r="DC20" s="523"/>
      <c r="DD20" s="521"/>
      <c r="DE20" s="522"/>
      <c r="DF20" s="522"/>
      <c r="DG20" s="522"/>
      <c r="DH20" s="522"/>
      <c r="DI20" s="522"/>
      <c r="DJ20" s="523"/>
      <c r="DK20" s="521"/>
      <c r="DL20" s="522"/>
      <c r="DM20" s="522"/>
      <c r="DN20" s="522"/>
      <c r="DO20" s="522"/>
      <c r="DP20" s="523"/>
      <c r="DQ20" s="533">
        <f>EF20</f>
        <v>20</v>
      </c>
      <c r="DR20" s="534"/>
      <c r="DS20" s="534"/>
      <c r="DT20" s="534"/>
      <c r="DU20" s="534"/>
      <c r="DV20" s="534"/>
      <c r="DW20" s="535"/>
      <c r="DX20" s="512"/>
      <c r="DY20" s="513"/>
      <c r="DZ20" s="513"/>
      <c r="EA20" s="514"/>
      <c r="EB20" s="512"/>
      <c r="EC20" s="513"/>
      <c r="ED20" s="513"/>
      <c r="EE20" s="514"/>
      <c r="EF20" s="533">
        <v>20</v>
      </c>
      <c r="EG20" s="534"/>
      <c r="EH20" s="534"/>
      <c r="EI20" s="534"/>
      <c r="EJ20" s="534"/>
      <c r="EK20" s="534"/>
      <c r="EL20" s="535"/>
      <c r="EM20" s="521"/>
      <c r="EN20" s="522"/>
      <c r="EO20" s="522"/>
      <c r="EP20" s="522"/>
      <c r="EQ20" s="522"/>
      <c r="ER20" s="523"/>
      <c r="ES20" s="521"/>
      <c r="ET20" s="522"/>
      <c r="EU20" s="522"/>
      <c r="EV20" s="522"/>
      <c r="EW20" s="522"/>
      <c r="EX20" s="523"/>
      <c r="EY20" s="521"/>
      <c r="EZ20" s="522"/>
      <c r="FA20" s="522"/>
      <c r="FB20" s="522"/>
      <c r="FC20" s="522"/>
      <c r="FD20" s="522"/>
      <c r="FE20" s="523"/>
      <c r="FF20" s="521"/>
      <c r="FG20" s="522"/>
      <c r="FH20" s="522"/>
      <c r="FI20" s="522"/>
      <c r="FJ20" s="522"/>
      <c r="FK20" s="522"/>
      <c r="FL20" s="523"/>
      <c r="FM20" s="521"/>
      <c r="FN20" s="522"/>
      <c r="FO20" s="522"/>
      <c r="FP20" s="522"/>
      <c r="FQ20" s="522"/>
      <c r="FR20" s="522"/>
      <c r="FS20" s="523"/>
      <c r="FT20" s="524">
        <v>2016</v>
      </c>
      <c r="FU20" s="525"/>
      <c r="FV20" s="525"/>
      <c r="FW20" s="525"/>
      <c r="FX20" s="525"/>
      <c r="FY20" s="526"/>
      <c r="FZ20" s="524">
        <v>20</v>
      </c>
      <c r="GA20" s="525"/>
      <c r="GB20" s="525"/>
      <c r="GC20" s="525"/>
      <c r="GD20" s="525"/>
      <c r="GE20" s="525"/>
      <c r="GF20" s="526"/>
      <c r="GG20" s="527" t="s">
        <v>118</v>
      </c>
      <c r="GH20" s="528"/>
      <c r="GI20" s="528"/>
      <c r="GJ20" s="528"/>
      <c r="GK20" s="528"/>
      <c r="GL20" s="528"/>
      <c r="GM20" s="528"/>
      <c r="GN20" s="528"/>
      <c r="GO20" s="529"/>
      <c r="GP20" s="524" t="s">
        <v>230</v>
      </c>
      <c r="GQ20" s="525"/>
      <c r="GR20" s="525"/>
      <c r="GS20" s="525"/>
      <c r="GT20" s="525"/>
      <c r="GU20" s="525"/>
      <c r="GV20" s="526"/>
      <c r="GW20" s="524"/>
      <c r="GX20" s="525"/>
      <c r="GY20" s="525"/>
      <c r="GZ20" s="525"/>
      <c r="HA20" s="525"/>
      <c r="HB20" s="526"/>
      <c r="HC20" s="524"/>
      <c r="HD20" s="525"/>
      <c r="HE20" s="525"/>
      <c r="HF20" s="525"/>
      <c r="HG20" s="525"/>
      <c r="HH20" s="525"/>
      <c r="HI20" s="526"/>
      <c r="HJ20" s="524"/>
      <c r="HK20" s="525"/>
      <c r="HL20" s="525"/>
      <c r="HM20" s="525"/>
      <c r="HN20" s="525"/>
      <c r="HO20" s="526"/>
      <c r="HP20" s="524"/>
      <c r="HQ20" s="525"/>
      <c r="HR20" s="525"/>
      <c r="HS20" s="525"/>
      <c r="HT20" s="525"/>
      <c r="HU20" s="526"/>
      <c r="HV20" s="524"/>
      <c r="HW20" s="525"/>
      <c r="HX20" s="525"/>
      <c r="HY20" s="525"/>
      <c r="HZ20" s="525"/>
      <c r="IA20" s="525"/>
      <c r="IB20" s="526"/>
      <c r="IC20" s="524"/>
      <c r="ID20" s="525"/>
      <c r="IE20" s="525"/>
      <c r="IF20" s="525"/>
      <c r="IG20" s="525"/>
      <c r="IH20" s="526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42" s="2" customFormat="1" ht="31.5" customHeight="1" hidden="1">
      <c r="A21" s="518" t="s">
        <v>332</v>
      </c>
      <c r="B21" s="519"/>
      <c r="C21" s="519"/>
      <c r="D21" s="519"/>
      <c r="E21" s="520"/>
      <c r="F21" s="542" t="s">
        <v>328</v>
      </c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544"/>
      <c r="AA21" s="521"/>
      <c r="AB21" s="522"/>
      <c r="AC21" s="522"/>
      <c r="AD21" s="522"/>
      <c r="AE21" s="522"/>
      <c r="AF21" s="523"/>
      <c r="AG21" s="521"/>
      <c r="AH21" s="522"/>
      <c r="AI21" s="522"/>
      <c r="AJ21" s="522"/>
      <c r="AK21" s="522"/>
      <c r="AL21" s="522"/>
      <c r="AM21" s="523"/>
      <c r="AN21" s="521"/>
      <c r="AO21" s="522"/>
      <c r="AP21" s="522"/>
      <c r="AQ21" s="522"/>
      <c r="AR21" s="522"/>
      <c r="AS21" s="522"/>
      <c r="AT21" s="523"/>
      <c r="AU21" s="521"/>
      <c r="AV21" s="522"/>
      <c r="AW21" s="522"/>
      <c r="AX21" s="522"/>
      <c r="AY21" s="522"/>
      <c r="AZ21" s="522"/>
      <c r="BA21" s="523"/>
      <c r="BB21" s="521"/>
      <c r="BC21" s="522"/>
      <c r="BD21" s="522"/>
      <c r="BE21" s="522"/>
      <c r="BF21" s="522"/>
      <c r="BG21" s="523"/>
      <c r="BH21" s="521"/>
      <c r="BI21" s="522"/>
      <c r="BJ21" s="522"/>
      <c r="BK21" s="522"/>
      <c r="BL21" s="522"/>
      <c r="BM21" s="522"/>
      <c r="BN21" s="523"/>
      <c r="BO21" s="521"/>
      <c r="BP21" s="522"/>
      <c r="BQ21" s="522"/>
      <c r="BR21" s="522"/>
      <c r="BS21" s="522"/>
      <c r="BT21" s="522"/>
      <c r="BU21" s="522"/>
      <c r="BV21" s="522"/>
      <c r="BW21" s="523"/>
      <c r="BX21" s="521"/>
      <c r="BY21" s="522"/>
      <c r="BZ21" s="522"/>
      <c r="CA21" s="522"/>
      <c r="CB21" s="522"/>
      <c r="CC21" s="522"/>
      <c r="CD21" s="523"/>
      <c r="CE21" s="521"/>
      <c r="CF21" s="522"/>
      <c r="CG21" s="522"/>
      <c r="CH21" s="522"/>
      <c r="CI21" s="522"/>
      <c r="CJ21" s="523"/>
      <c r="CK21" s="521"/>
      <c r="CL21" s="522"/>
      <c r="CM21" s="522"/>
      <c r="CN21" s="522"/>
      <c r="CO21" s="522"/>
      <c r="CP21" s="522"/>
      <c r="CQ21" s="523"/>
      <c r="CR21" s="521"/>
      <c r="CS21" s="522"/>
      <c r="CT21" s="522"/>
      <c r="CU21" s="522"/>
      <c r="CV21" s="522"/>
      <c r="CW21" s="523"/>
      <c r="CX21" s="521"/>
      <c r="CY21" s="522"/>
      <c r="CZ21" s="522"/>
      <c r="DA21" s="522"/>
      <c r="DB21" s="522"/>
      <c r="DC21" s="523"/>
      <c r="DD21" s="521"/>
      <c r="DE21" s="522"/>
      <c r="DF21" s="522"/>
      <c r="DG21" s="522"/>
      <c r="DH21" s="522"/>
      <c r="DI21" s="522"/>
      <c r="DJ21" s="523"/>
      <c r="DK21" s="521"/>
      <c r="DL21" s="522"/>
      <c r="DM21" s="522"/>
      <c r="DN21" s="522"/>
      <c r="DO21" s="522"/>
      <c r="DP21" s="523"/>
      <c r="DQ21" s="521"/>
      <c r="DR21" s="522"/>
      <c r="DS21" s="522"/>
      <c r="DT21" s="522"/>
      <c r="DU21" s="522"/>
      <c r="DV21" s="522"/>
      <c r="DW21" s="523"/>
      <c r="DX21" s="521"/>
      <c r="DY21" s="522"/>
      <c r="DZ21" s="522"/>
      <c r="EA21" s="523"/>
      <c r="EB21" s="521"/>
      <c r="EC21" s="522"/>
      <c r="ED21" s="522"/>
      <c r="EE21" s="523"/>
      <c r="EF21" s="521"/>
      <c r="EG21" s="522"/>
      <c r="EH21" s="522"/>
      <c r="EI21" s="522"/>
      <c r="EJ21" s="522"/>
      <c r="EK21" s="522"/>
      <c r="EL21" s="523"/>
      <c r="EM21" s="521"/>
      <c r="EN21" s="522"/>
      <c r="EO21" s="522"/>
      <c r="EP21" s="522"/>
      <c r="EQ21" s="522"/>
      <c r="ER21" s="523"/>
      <c r="ES21" s="521"/>
      <c r="ET21" s="522"/>
      <c r="EU21" s="522"/>
      <c r="EV21" s="522"/>
      <c r="EW21" s="522"/>
      <c r="EX21" s="523"/>
      <c r="EY21" s="521"/>
      <c r="EZ21" s="522"/>
      <c r="FA21" s="522"/>
      <c r="FB21" s="522"/>
      <c r="FC21" s="522"/>
      <c r="FD21" s="522"/>
      <c r="FE21" s="523"/>
      <c r="FF21" s="521"/>
      <c r="FG21" s="522"/>
      <c r="FH21" s="522"/>
      <c r="FI21" s="522"/>
      <c r="FJ21" s="522"/>
      <c r="FK21" s="522"/>
      <c r="FL21" s="523"/>
      <c r="FM21" s="521"/>
      <c r="FN21" s="522"/>
      <c r="FO21" s="522"/>
      <c r="FP21" s="522"/>
      <c r="FQ21" s="522"/>
      <c r="FR21" s="522"/>
      <c r="FS21" s="523"/>
      <c r="FT21" s="521"/>
      <c r="FU21" s="522"/>
      <c r="FV21" s="522"/>
      <c r="FW21" s="522"/>
      <c r="FX21" s="522"/>
      <c r="FY21" s="523"/>
      <c r="FZ21" s="521" t="s">
        <v>292</v>
      </c>
      <c r="GA21" s="522"/>
      <c r="GB21" s="522"/>
      <c r="GC21" s="522"/>
      <c r="GD21" s="522"/>
      <c r="GE21" s="522"/>
      <c r="GF21" s="523"/>
      <c r="GG21" s="521"/>
      <c r="GH21" s="522"/>
      <c r="GI21" s="522"/>
      <c r="GJ21" s="522"/>
      <c r="GK21" s="522"/>
      <c r="GL21" s="522"/>
      <c r="GM21" s="522"/>
      <c r="GN21" s="522"/>
      <c r="GO21" s="523"/>
      <c r="GP21" s="521"/>
      <c r="GQ21" s="522"/>
      <c r="GR21" s="522"/>
      <c r="GS21" s="522"/>
      <c r="GT21" s="522"/>
      <c r="GU21" s="522"/>
      <c r="GV21" s="523"/>
      <c r="GW21" s="521"/>
      <c r="GX21" s="522"/>
      <c r="GY21" s="522"/>
      <c r="GZ21" s="522"/>
      <c r="HA21" s="522"/>
      <c r="HB21" s="523"/>
      <c r="HC21" s="521"/>
      <c r="HD21" s="522"/>
      <c r="HE21" s="522"/>
      <c r="HF21" s="522"/>
      <c r="HG21" s="522"/>
      <c r="HH21" s="522"/>
      <c r="HI21" s="523"/>
      <c r="HJ21" s="521"/>
      <c r="HK21" s="522"/>
      <c r="HL21" s="522"/>
      <c r="HM21" s="522"/>
      <c r="HN21" s="522"/>
      <c r="HO21" s="523"/>
      <c r="HP21" s="521"/>
      <c r="HQ21" s="522"/>
      <c r="HR21" s="522"/>
      <c r="HS21" s="522"/>
      <c r="HT21" s="522"/>
      <c r="HU21" s="523"/>
      <c r="HV21" s="521"/>
      <c r="HW21" s="522"/>
      <c r="HX21" s="522"/>
      <c r="HY21" s="522"/>
      <c r="HZ21" s="522"/>
      <c r="IA21" s="522"/>
      <c r="IB21" s="523"/>
      <c r="IC21" s="521"/>
      <c r="ID21" s="522"/>
      <c r="IE21" s="522"/>
      <c r="IF21" s="522"/>
      <c r="IG21" s="522"/>
      <c r="IH21" s="523"/>
    </row>
    <row r="22" spans="1:242" s="2" customFormat="1" ht="10.5" customHeight="1" hidden="1">
      <c r="A22" s="573" t="s">
        <v>305</v>
      </c>
      <c r="B22" s="574"/>
      <c r="C22" s="574"/>
      <c r="D22" s="574"/>
      <c r="E22" s="575"/>
      <c r="F22" s="576" t="s">
        <v>308</v>
      </c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  <c r="Z22" s="578"/>
      <c r="AA22" s="512"/>
      <c r="AB22" s="513"/>
      <c r="AC22" s="513"/>
      <c r="AD22" s="513"/>
      <c r="AE22" s="513"/>
      <c r="AF22" s="514"/>
      <c r="AG22" s="512"/>
      <c r="AH22" s="513"/>
      <c r="AI22" s="513"/>
      <c r="AJ22" s="513"/>
      <c r="AK22" s="513"/>
      <c r="AL22" s="513"/>
      <c r="AM22" s="514"/>
      <c r="AN22" s="512"/>
      <c r="AO22" s="513"/>
      <c r="AP22" s="513"/>
      <c r="AQ22" s="513"/>
      <c r="AR22" s="513"/>
      <c r="AS22" s="513"/>
      <c r="AT22" s="514"/>
      <c r="AU22" s="512"/>
      <c r="AV22" s="513"/>
      <c r="AW22" s="513"/>
      <c r="AX22" s="513"/>
      <c r="AY22" s="513"/>
      <c r="AZ22" s="513"/>
      <c r="BA22" s="514"/>
      <c r="BB22" s="512"/>
      <c r="BC22" s="513"/>
      <c r="BD22" s="513"/>
      <c r="BE22" s="513"/>
      <c r="BF22" s="513"/>
      <c r="BG22" s="514"/>
      <c r="BH22" s="512"/>
      <c r="BI22" s="513"/>
      <c r="BJ22" s="513"/>
      <c r="BK22" s="513"/>
      <c r="BL22" s="513"/>
      <c r="BM22" s="513"/>
      <c r="BN22" s="514"/>
      <c r="BO22" s="512"/>
      <c r="BP22" s="513"/>
      <c r="BQ22" s="513"/>
      <c r="BR22" s="513"/>
      <c r="BS22" s="513"/>
      <c r="BT22" s="513"/>
      <c r="BU22" s="513"/>
      <c r="BV22" s="513"/>
      <c r="BW22" s="514"/>
      <c r="BX22" s="512"/>
      <c r="BY22" s="513"/>
      <c r="BZ22" s="513"/>
      <c r="CA22" s="513"/>
      <c r="CB22" s="513"/>
      <c r="CC22" s="513"/>
      <c r="CD22" s="514"/>
      <c r="CE22" s="512"/>
      <c r="CF22" s="513"/>
      <c r="CG22" s="513"/>
      <c r="CH22" s="513"/>
      <c r="CI22" s="513"/>
      <c r="CJ22" s="514"/>
      <c r="CK22" s="512"/>
      <c r="CL22" s="513"/>
      <c r="CM22" s="513"/>
      <c r="CN22" s="513"/>
      <c r="CO22" s="513"/>
      <c r="CP22" s="513"/>
      <c r="CQ22" s="514"/>
      <c r="CR22" s="512"/>
      <c r="CS22" s="513"/>
      <c r="CT22" s="513"/>
      <c r="CU22" s="513"/>
      <c r="CV22" s="513"/>
      <c r="CW22" s="514"/>
      <c r="CX22" s="512"/>
      <c r="CY22" s="513"/>
      <c r="CZ22" s="513"/>
      <c r="DA22" s="513"/>
      <c r="DB22" s="513"/>
      <c r="DC22" s="514"/>
      <c r="DD22" s="512"/>
      <c r="DE22" s="513"/>
      <c r="DF22" s="513"/>
      <c r="DG22" s="513"/>
      <c r="DH22" s="513"/>
      <c r="DI22" s="513"/>
      <c r="DJ22" s="514"/>
      <c r="DK22" s="512"/>
      <c r="DL22" s="513"/>
      <c r="DM22" s="513"/>
      <c r="DN22" s="513"/>
      <c r="DO22" s="513"/>
      <c r="DP22" s="514"/>
      <c r="DQ22" s="512"/>
      <c r="DR22" s="513"/>
      <c r="DS22" s="513"/>
      <c r="DT22" s="513"/>
      <c r="DU22" s="513"/>
      <c r="DV22" s="513"/>
      <c r="DW22" s="514"/>
      <c r="DX22" s="512"/>
      <c r="DY22" s="513"/>
      <c r="DZ22" s="513"/>
      <c r="EA22" s="514"/>
      <c r="EB22" s="512"/>
      <c r="EC22" s="513"/>
      <c r="ED22" s="513"/>
      <c r="EE22" s="514"/>
      <c r="EF22" s="512"/>
      <c r="EG22" s="513"/>
      <c r="EH22" s="513"/>
      <c r="EI22" s="513"/>
      <c r="EJ22" s="513"/>
      <c r="EK22" s="513"/>
      <c r="EL22" s="514"/>
      <c r="EM22" s="512"/>
      <c r="EN22" s="513"/>
      <c r="EO22" s="513"/>
      <c r="EP22" s="513"/>
      <c r="EQ22" s="513"/>
      <c r="ER22" s="514"/>
      <c r="ES22" s="512"/>
      <c r="ET22" s="513"/>
      <c r="EU22" s="513"/>
      <c r="EV22" s="513"/>
      <c r="EW22" s="513"/>
      <c r="EX22" s="514"/>
      <c r="EY22" s="512"/>
      <c r="EZ22" s="513"/>
      <c r="FA22" s="513"/>
      <c r="FB22" s="513"/>
      <c r="FC22" s="513"/>
      <c r="FD22" s="513"/>
      <c r="FE22" s="514"/>
      <c r="FF22" s="512"/>
      <c r="FG22" s="513"/>
      <c r="FH22" s="513"/>
      <c r="FI22" s="513"/>
      <c r="FJ22" s="513"/>
      <c r="FK22" s="513"/>
      <c r="FL22" s="514"/>
      <c r="FM22" s="512"/>
      <c r="FN22" s="513"/>
      <c r="FO22" s="513"/>
      <c r="FP22" s="513"/>
      <c r="FQ22" s="513"/>
      <c r="FR22" s="513"/>
      <c r="FS22" s="514"/>
      <c r="FT22" s="512"/>
      <c r="FU22" s="513"/>
      <c r="FV22" s="513"/>
      <c r="FW22" s="513"/>
      <c r="FX22" s="513"/>
      <c r="FY22" s="514"/>
      <c r="FZ22" s="512"/>
      <c r="GA22" s="513"/>
      <c r="GB22" s="513"/>
      <c r="GC22" s="513"/>
      <c r="GD22" s="513"/>
      <c r="GE22" s="513"/>
      <c r="GF22" s="514"/>
      <c r="GG22" s="512"/>
      <c r="GH22" s="513"/>
      <c r="GI22" s="513"/>
      <c r="GJ22" s="513"/>
      <c r="GK22" s="513"/>
      <c r="GL22" s="513"/>
      <c r="GM22" s="513"/>
      <c r="GN22" s="513"/>
      <c r="GO22" s="514"/>
      <c r="GP22" s="512"/>
      <c r="GQ22" s="513"/>
      <c r="GR22" s="513"/>
      <c r="GS22" s="513"/>
      <c r="GT22" s="513"/>
      <c r="GU22" s="513"/>
      <c r="GV22" s="514"/>
      <c r="GW22" s="512"/>
      <c r="GX22" s="513"/>
      <c r="GY22" s="513"/>
      <c r="GZ22" s="513"/>
      <c r="HA22" s="513"/>
      <c r="HB22" s="514"/>
      <c r="HC22" s="512"/>
      <c r="HD22" s="513"/>
      <c r="HE22" s="513"/>
      <c r="HF22" s="513"/>
      <c r="HG22" s="513"/>
      <c r="HH22" s="513"/>
      <c r="HI22" s="514"/>
      <c r="HJ22" s="512"/>
      <c r="HK22" s="513"/>
      <c r="HL22" s="513"/>
      <c r="HM22" s="513"/>
      <c r="HN22" s="513"/>
      <c r="HO22" s="514"/>
      <c r="HP22" s="512"/>
      <c r="HQ22" s="513"/>
      <c r="HR22" s="513"/>
      <c r="HS22" s="513"/>
      <c r="HT22" s="513"/>
      <c r="HU22" s="514"/>
      <c r="HV22" s="512"/>
      <c r="HW22" s="513"/>
      <c r="HX22" s="513"/>
      <c r="HY22" s="513"/>
      <c r="HZ22" s="513"/>
      <c r="IA22" s="513"/>
      <c r="IB22" s="514"/>
      <c r="IC22" s="512"/>
      <c r="ID22" s="513"/>
      <c r="IE22" s="513"/>
      <c r="IF22" s="513"/>
      <c r="IG22" s="513"/>
      <c r="IH22" s="514"/>
    </row>
    <row r="23" spans="1:242" s="2" customFormat="1" ht="10.5" customHeight="1" hidden="1">
      <c r="A23" s="573" t="s">
        <v>309</v>
      </c>
      <c r="B23" s="574"/>
      <c r="C23" s="574"/>
      <c r="D23" s="574"/>
      <c r="E23" s="575"/>
      <c r="F23" s="576" t="s">
        <v>310</v>
      </c>
      <c r="G23" s="577"/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578"/>
      <c r="AA23" s="512"/>
      <c r="AB23" s="513"/>
      <c r="AC23" s="513"/>
      <c r="AD23" s="513"/>
      <c r="AE23" s="513"/>
      <c r="AF23" s="514"/>
      <c r="AG23" s="512"/>
      <c r="AH23" s="513"/>
      <c r="AI23" s="513"/>
      <c r="AJ23" s="513"/>
      <c r="AK23" s="513"/>
      <c r="AL23" s="513"/>
      <c r="AM23" s="514"/>
      <c r="AN23" s="512"/>
      <c r="AO23" s="513"/>
      <c r="AP23" s="513"/>
      <c r="AQ23" s="513"/>
      <c r="AR23" s="513"/>
      <c r="AS23" s="513"/>
      <c r="AT23" s="514"/>
      <c r="AU23" s="512"/>
      <c r="AV23" s="513"/>
      <c r="AW23" s="513"/>
      <c r="AX23" s="513"/>
      <c r="AY23" s="513"/>
      <c r="AZ23" s="513"/>
      <c r="BA23" s="514"/>
      <c r="BB23" s="512"/>
      <c r="BC23" s="513"/>
      <c r="BD23" s="513"/>
      <c r="BE23" s="513"/>
      <c r="BF23" s="513"/>
      <c r="BG23" s="514"/>
      <c r="BH23" s="512"/>
      <c r="BI23" s="513"/>
      <c r="BJ23" s="513"/>
      <c r="BK23" s="513"/>
      <c r="BL23" s="513"/>
      <c r="BM23" s="513"/>
      <c r="BN23" s="514"/>
      <c r="BO23" s="512"/>
      <c r="BP23" s="513"/>
      <c r="BQ23" s="513"/>
      <c r="BR23" s="513"/>
      <c r="BS23" s="513"/>
      <c r="BT23" s="513"/>
      <c r="BU23" s="513"/>
      <c r="BV23" s="513"/>
      <c r="BW23" s="514"/>
      <c r="BX23" s="512"/>
      <c r="BY23" s="513"/>
      <c r="BZ23" s="513"/>
      <c r="CA23" s="513"/>
      <c r="CB23" s="513"/>
      <c r="CC23" s="513"/>
      <c r="CD23" s="514"/>
      <c r="CE23" s="512"/>
      <c r="CF23" s="513"/>
      <c r="CG23" s="513"/>
      <c r="CH23" s="513"/>
      <c r="CI23" s="513"/>
      <c r="CJ23" s="514"/>
      <c r="CK23" s="512"/>
      <c r="CL23" s="513"/>
      <c r="CM23" s="513"/>
      <c r="CN23" s="513"/>
      <c r="CO23" s="513"/>
      <c r="CP23" s="513"/>
      <c r="CQ23" s="514"/>
      <c r="CR23" s="512"/>
      <c r="CS23" s="513"/>
      <c r="CT23" s="513"/>
      <c r="CU23" s="513"/>
      <c r="CV23" s="513"/>
      <c r="CW23" s="514"/>
      <c r="CX23" s="512"/>
      <c r="CY23" s="513"/>
      <c r="CZ23" s="513"/>
      <c r="DA23" s="513"/>
      <c r="DB23" s="513"/>
      <c r="DC23" s="514"/>
      <c r="DD23" s="512"/>
      <c r="DE23" s="513"/>
      <c r="DF23" s="513"/>
      <c r="DG23" s="513"/>
      <c r="DH23" s="513"/>
      <c r="DI23" s="513"/>
      <c r="DJ23" s="514"/>
      <c r="DK23" s="512"/>
      <c r="DL23" s="513"/>
      <c r="DM23" s="513"/>
      <c r="DN23" s="513"/>
      <c r="DO23" s="513"/>
      <c r="DP23" s="514"/>
      <c r="DQ23" s="512"/>
      <c r="DR23" s="513"/>
      <c r="DS23" s="513"/>
      <c r="DT23" s="513"/>
      <c r="DU23" s="513"/>
      <c r="DV23" s="513"/>
      <c r="DW23" s="514"/>
      <c r="DX23" s="512"/>
      <c r="DY23" s="513"/>
      <c r="DZ23" s="513"/>
      <c r="EA23" s="514"/>
      <c r="EB23" s="512"/>
      <c r="EC23" s="513"/>
      <c r="ED23" s="513"/>
      <c r="EE23" s="514"/>
      <c r="EF23" s="512"/>
      <c r="EG23" s="513"/>
      <c r="EH23" s="513"/>
      <c r="EI23" s="513"/>
      <c r="EJ23" s="513"/>
      <c r="EK23" s="513"/>
      <c r="EL23" s="514"/>
      <c r="EM23" s="512"/>
      <c r="EN23" s="513"/>
      <c r="EO23" s="513"/>
      <c r="EP23" s="513"/>
      <c r="EQ23" s="513"/>
      <c r="ER23" s="514"/>
      <c r="ES23" s="512"/>
      <c r="ET23" s="513"/>
      <c r="EU23" s="513"/>
      <c r="EV23" s="513"/>
      <c r="EW23" s="513"/>
      <c r="EX23" s="514"/>
      <c r="EY23" s="512"/>
      <c r="EZ23" s="513"/>
      <c r="FA23" s="513"/>
      <c r="FB23" s="513"/>
      <c r="FC23" s="513"/>
      <c r="FD23" s="513"/>
      <c r="FE23" s="514"/>
      <c r="FF23" s="512"/>
      <c r="FG23" s="513"/>
      <c r="FH23" s="513"/>
      <c r="FI23" s="513"/>
      <c r="FJ23" s="513"/>
      <c r="FK23" s="513"/>
      <c r="FL23" s="514"/>
      <c r="FM23" s="512"/>
      <c r="FN23" s="513"/>
      <c r="FO23" s="513"/>
      <c r="FP23" s="513"/>
      <c r="FQ23" s="513"/>
      <c r="FR23" s="513"/>
      <c r="FS23" s="514"/>
      <c r="FT23" s="512"/>
      <c r="FU23" s="513"/>
      <c r="FV23" s="513"/>
      <c r="FW23" s="513"/>
      <c r="FX23" s="513"/>
      <c r="FY23" s="514"/>
      <c r="FZ23" s="512"/>
      <c r="GA23" s="513"/>
      <c r="GB23" s="513"/>
      <c r="GC23" s="513"/>
      <c r="GD23" s="513"/>
      <c r="GE23" s="513"/>
      <c r="GF23" s="514"/>
      <c r="GG23" s="512"/>
      <c r="GH23" s="513"/>
      <c r="GI23" s="513"/>
      <c r="GJ23" s="513"/>
      <c r="GK23" s="513"/>
      <c r="GL23" s="513"/>
      <c r="GM23" s="513"/>
      <c r="GN23" s="513"/>
      <c r="GO23" s="514"/>
      <c r="GP23" s="512"/>
      <c r="GQ23" s="513"/>
      <c r="GR23" s="513"/>
      <c r="GS23" s="513"/>
      <c r="GT23" s="513"/>
      <c r="GU23" s="513"/>
      <c r="GV23" s="514"/>
      <c r="GW23" s="512"/>
      <c r="GX23" s="513"/>
      <c r="GY23" s="513"/>
      <c r="GZ23" s="513"/>
      <c r="HA23" s="513"/>
      <c r="HB23" s="514"/>
      <c r="HC23" s="512"/>
      <c r="HD23" s="513"/>
      <c r="HE23" s="513"/>
      <c r="HF23" s="513"/>
      <c r="HG23" s="513"/>
      <c r="HH23" s="513"/>
      <c r="HI23" s="514"/>
      <c r="HJ23" s="512"/>
      <c r="HK23" s="513"/>
      <c r="HL23" s="513"/>
      <c r="HM23" s="513"/>
      <c r="HN23" s="513"/>
      <c r="HO23" s="514"/>
      <c r="HP23" s="512"/>
      <c r="HQ23" s="513"/>
      <c r="HR23" s="513"/>
      <c r="HS23" s="513"/>
      <c r="HT23" s="513"/>
      <c r="HU23" s="514"/>
      <c r="HV23" s="512"/>
      <c r="HW23" s="513"/>
      <c r="HX23" s="513"/>
      <c r="HY23" s="513"/>
      <c r="HZ23" s="513"/>
      <c r="IA23" s="513"/>
      <c r="IB23" s="514"/>
      <c r="IC23" s="512"/>
      <c r="ID23" s="513"/>
      <c r="IE23" s="513"/>
      <c r="IF23" s="513"/>
      <c r="IG23" s="513"/>
      <c r="IH23" s="514"/>
    </row>
    <row r="24" spans="1:242" s="2" customFormat="1" ht="10.5" customHeight="1" hidden="1">
      <c r="A24" s="573" t="s">
        <v>311</v>
      </c>
      <c r="B24" s="574"/>
      <c r="C24" s="574"/>
      <c r="D24" s="574"/>
      <c r="E24" s="575"/>
      <c r="F24" s="576"/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577"/>
      <c r="Y24" s="577"/>
      <c r="Z24" s="578"/>
      <c r="AA24" s="512"/>
      <c r="AB24" s="513"/>
      <c r="AC24" s="513"/>
      <c r="AD24" s="513"/>
      <c r="AE24" s="513"/>
      <c r="AF24" s="514"/>
      <c r="AG24" s="512"/>
      <c r="AH24" s="513"/>
      <c r="AI24" s="513"/>
      <c r="AJ24" s="513"/>
      <c r="AK24" s="513"/>
      <c r="AL24" s="513"/>
      <c r="AM24" s="514"/>
      <c r="AN24" s="512"/>
      <c r="AO24" s="513"/>
      <c r="AP24" s="513"/>
      <c r="AQ24" s="513"/>
      <c r="AR24" s="513"/>
      <c r="AS24" s="513"/>
      <c r="AT24" s="514"/>
      <c r="AU24" s="512"/>
      <c r="AV24" s="513"/>
      <c r="AW24" s="513"/>
      <c r="AX24" s="513"/>
      <c r="AY24" s="513"/>
      <c r="AZ24" s="513"/>
      <c r="BA24" s="514"/>
      <c r="BB24" s="512"/>
      <c r="BC24" s="513"/>
      <c r="BD24" s="513"/>
      <c r="BE24" s="513"/>
      <c r="BF24" s="513"/>
      <c r="BG24" s="514"/>
      <c r="BH24" s="512"/>
      <c r="BI24" s="513"/>
      <c r="BJ24" s="513"/>
      <c r="BK24" s="513"/>
      <c r="BL24" s="513"/>
      <c r="BM24" s="513"/>
      <c r="BN24" s="514"/>
      <c r="BO24" s="512"/>
      <c r="BP24" s="513"/>
      <c r="BQ24" s="513"/>
      <c r="BR24" s="513"/>
      <c r="BS24" s="513"/>
      <c r="BT24" s="513"/>
      <c r="BU24" s="513"/>
      <c r="BV24" s="513"/>
      <c r="BW24" s="514"/>
      <c r="BX24" s="512"/>
      <c r="BY24" s="513"/>
      <c r="BZ24" s="513"/>
      <c r="CA24" s="513"/>
      <c r="CB24" s="513"/>
      <c r="CC24" s="513"/>
      <c r="CD24" s="514"/>
      <c r="CE24" s="512"/>
      <c r="CF24" s="513"/>
      <c r="CG24" s="513"/>
      <c r="CH24" s="513"/>
      <c r="CI24" s="513"/>
      <c r="CJ24" s="514"/>
      <c r="CK24" s="512"/>
      <c r="CL24" s="513"/>
      <c r="CM24" s="513"/>
      <c r="CN24" s="513"/>
      <c r="CO24" s="513"/>
      <c r="CP24" s="513"/>
      <c r="CQ24" s="514"/>
      <c r="CR24" s="512"/>
      <c r="CS24" s="513"/>
      <c r="CT24" s="513"/>
      <c r="CU24" s="513"/>
      <c r="CV24" s="513"/>
      <c r="CW24" s="514"/>
      <c r="CX24" s="512"/>
      <c r="CY24" s="513"/>
      <c r="CZ24" s="513"/>
      <c r="DA24" s="513"/>
      <c r="DB24" s="513"/>
      <c r="DC24" s="514"/>
      <c r="DD24" s="512"/>
      <c r="DE24" s="513"/>
      <c r="DF24" s="513"/>
      <c r="DG24" s="513"/>
      <c r="DH24" s="513"/>
      <c r="DI24" s="513"/>
      <c r="DJ24" s="514"/>
      <c r="DK24" s="512"/>
      <c r="DL24" s="513"/>
      <c r="DM24" s="513"/>
      <c r="DN24" s="513"/>
      <c r="DO24" s="513"/>
      <c r="DP24" s="514"/>
      <c r="DQ24" s="512"/>
      <c r="DR24" s="513"/>
      <c r="DS24" s="513"/>
      <c r="DT24" s="513"/>
      <c r="DU24" s="513"/>
      <c r="DV24" s="513"/>
      <c r="DW24" s="514"/>
      <c r="DX24" s="512"/>
      <c r="DY24" s="513"/>
      <c r="DZ24" s="513"/>
      <c r="EA24" s="514"/>
      <c r="EB24" s="512"/>
      <c r="EC24" s="513"/>
      <c r="ED24" s="513"/>
      <c r="EE24" s="514"/>
      <c r="EF24" s="512"/>
      <c r="EG24" s="513"/>
      <c r="EH24" s="513"/>
      <c r="EI24" s="513"/>
      <c r="EJ24" s="513"/>
      <c r="EK24" s="513"/>
      <c r="EL24" s="514"/>
      <c r="EM24" s="512"/>
      <c r="EN24" s="513"/>
      <c r="EO24" s="513"/>
      <c r="EP24" s="513"/>
      <c r="EQ24" s="513"/>
      <c r="ER24" s="514"/>
      <c r="ES24" s="512"/>
      <c r="ET24" s="513"/>
      <c r="EU24" s="513"/>
      <c r="EV24" s="513"/>
      <c r="EW24" s="513"/>
      <c r="EX24" s="514"/>
      <c r="EY24" s="512"/>
      <c r="EZ24" s="513"/>
      <c r="FA24" s="513"/>
      <c r="FB24" s="513"/>
      <c r="FC24" s="513"/>
      <c r="FD24" s="513"/>
      <c r="FE24" s="514"/>
      <c r="FF24" s="512"/>
      <c r="FG24" s="513"/>
      <c r="FH24" s="513"/>
      <c r="FI24" s="513"/>
      <c r="FJ24" s="513"/>
      <c r="FK24" s="513"/>
      <c r="FL24" s="514"/>
      <c r="FM24" s="512"/>
      <c r="FN24" s="513"/>
      <c r="FO24" s="513"/>
      <c r="FP24" s="513"/>
      <c r="FQ24" s="513"/>
      <c r="FR24" s="513"/>
      <c r="FS24" s="514"/>
      <c r="FT24" s="512"/>
      <c r="FU24" s="513"/>
      <c r="FV24" s="513"/>
      <c r="FW24" s="513"/>
      <c r="FX24" s="513"/>
      <c r="FY24" s="514"/>
      <c r="FZ24" s="512"/>
      <c r="GA24" s="513"/>
      <c r="GB24" s="513"/>
      <c r="GC24" s="513"/>
      <c r="GD24" s="513"/>
      <c r="GE24" s="513"/>
      <c r="GF24" s="514"/>
      <c r="GG24" s="512"/>
      <c r="GH24" s="513"/>
      <c r="GI24" s="513"/>
      <c r="GJ24" s="513"/>
      <c r="GK24" s="513"/>
      <c r="GL24" s="513"/>
      <c r="GM24" s="513"/>
      <c r="GN24" s="513"/>
      <c r="GO24" s="514"/>
      <c r="GP24" s="512"/>
      <c r="GQ24" s="513"/>
      <c r="GR24" s="513"/>
      <c r="GS24" s="513"/>
      <c r="GT24" s="513"/>
      <c r="GU24" s="513"/>
      <c r="GV24" s="514"/>
      <c r="GW24" s="512"/>
      <c r="GX24" s="513"/>
      <c r="GY24" s="513"/>
      <c r="GZ24" s="513"/>
      <c r="HA24" s="513"/>
      <c r="HB24" s="514"/>
      <c r="HC24" s="512"/>
      <c r="HD24" s="513"/>
      <c r="HE24" s="513"/>
      <c r="HF24" s="513"/>
      <c r="HG24" s="513"/>
      <c r="HH24" s="513"/>
      <c r="HI24" s="514"/>
      <c r="HJ24" s="512"/>
      <c r="HK24" s="513"/>
      <c r="HL24" s="513"/>
      <c r="HM24" s="513"/>
      <c r="HN24" s="513"/>
      <c r="HO24" s="514"/>
      <c r="HP24" s="512"/>
      <c r="HQ24" s="513"/>
      <c r="HR24" s="513"/>
      <c r="HS24" s="513"/>
      <c r="HT24" s="513"/>
      <c r="HU24" s="514"/>
      <c r="HV24" s="512"/>
      <c r="HW24" s="513"/>
      <c r="HX24" s="513"/>
      <c r="HY24" s="513"/>
      <c r="HZ24" s="513"/>
      <c r="IA24" s="513"/>
      <c r="IB24" s="514"/>
      <c r="IC24" s="512"/>
      <c r="ID24" s="513"/>
      <c r="IE24" s="513"/>
      <c r="IF24" s="513"/>
      <c r="IG24" s="513"/>
      <c r="IH24" s="514"/>
    </row>
    <row r="25" spans="1:242" s="2" customFormat="1" ht="21" customHeight="1" hidden="1">
      <c r="A25" s="518" t="s">
        <v>333</v>
      </c>
      <c r="B25" s="519"/>
      <c r="C25" s="519"/>
      <c r="D25" s="519"/>
      <c r="E25" s="520"/>
      <c r="F25" s="542" t="s">
        <v>312</v>
      </c>
      <c r="G25" s="543"/>
      <c r="H25" s="543"/>
      <c r="I25" s="543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  <c r="W25" s="543"/>
      <c r="X25" s="543"/>
      <c r="Y25" s="543"/>
      <c r="Z25" s="544"/>
      <c r="AA25" s="521"/>
      <c r="AB25" s="522"/>
      <c r="AC25" s="522"/>
      <c r="AD25" s="522"/>
      <c r="AE25" s="522"/>
      <c r="AF25" s="523"/>
      <c r="AG25" s="521"/>
      <c r="AH25" s="522"/>
      <c r="AI25" s="522"/>
      <c r="AJ25" s="522"/>
      <c r="AK25" s="522"/>
      <c r="AL25" s="522"/>
      <c r="AM25" s="523"/>
      <c r="AN25" s="521"/>
      <c r="AO25" s="522"/>
      <c r="AP25" s="522"/>
      <c r="AQ25" s="522"/>
      <c r="AR25" s="522"/>
      <c r="AS25" s="522"/>
      <c r="AT25" s="523"/>
      <c r="AU25" s="521"/>
      <c r="AV25" s="522"/>
      <c r="AW25" s="522"/>
      <c r="AX25" s="522"/>
      <c r="AY25" s="522"/>
      <c r="AZ25" s="522"/>
      <c r="BA25" s="523"/>
      <c r="BB25" s="521"/>
      <c r="BC25" s="522"/>
      <c r="BD25" s="522"/>
      <c r="BE25" s="522"/>
      <c r="BF25" s="522"/>
      <c r="BG25" s="523"/>
      <c r="BH25" s="521"/>
      <c r="BI25" s="522"/>
      <c r="BJ25" s="522"/>
      <c r="BK25" s="522"/>
      <c r="BL25" s="522"/>
      <c r="BM25" s="522"/>
      <c r="BN25" s="523"/>
      <c r="BO25" s="521"/>
      <c r="BP25" s="522"/>
      <c r="BQ25" s="522"/>
      <c r="BR25" s="522"/>
      <c r="BS25" s="522"/>
      <c r="BT25" s="522"/>
      <c r="BU25" s="522"/>
      <c r="BV25" s="522"/>
      <c r="BW25" s="523"/>
      <c r="BX25" s="521"/>
      <c r="BY25" s="522"/>
      <c r="BZ25" s="522"/>
      <c r="CA25" s="522"/>
      <c r="CB25" s="522"/>
      <c r="CC25" s="522"/>
      <c r="CD25" s="523"/>
      <c r="CE25" s="521"/>
      <c r="CF25" s="522"/>
      <c r="CG25" s="522"/>
      <c r="CH25" s="522"/>
      <c r="CI25" s="522"/>
      <c r="CJ25" s="523"/>
      <c r="CK25" s="521"/>
      <c r="CL25" s="522"/>
      <c r="CM25" s="522"/>
      <c r="CN25" s="522"/>
      <c r="CO25" s="522"/>
      <c r="CP25" s="522"/>
      <c r="CQ25" s="523"/>
      <c r="CR25" s="521"/>
      <c r="CS25" s="522"/>
      <c r="CT25" s="522"/>
      <c r="CU25" s="522"/>
      <c r="CV25" s="522"/>
      <c r="CW25" s="523"/>
      <c r="CX25" s="521"/>
      <c r="CY25" s="522"/>
      <c r="CZ25" s="522"/>
      <c r="DA25" s="522"/>
      <c r="DB25" s="522"/>
      <c r="DC25" s="523"/>
      <c r="DD25" s="521"/>
      <c r="DE25" s="522"/>
      <c r="DF25" s="522"/>
      <c r="DG25" s="522"/>
      <c r="DH25" s="522"/>
      <c r="DI25" s="522"/>
      <c r="DJ25" s="523"/>
      <c r="DK25" s="521"/>
      <c r="DL25" s="522"/>
      <c r="DM25" s="522"/>
      <c r="DN25" s="522"/>
      <c r="DO25" s="522"/>
      <c r="DP25" s="523"/>
      <c r="DQ25" s="521"/>
      <c r="DR25" s="522"/>
      <c r="DS25" s="522"/>
      <c r="DT25" s="522"/>
      <c r="DU25" s="522"/>
      <c r="DV25" s="522"/>
      <c r="DW25" s="523"/>
      <c r="DX25" s="521"/>
      <c r="DY25" s="522"/>
      <c r="DZ25" s="522"/>
      <c r="EA25" s="523"/>
      <c r="EB25" s="521"/>
      <c r="EC25" s="522"/>
      <c r="ED25" s="522"/>
      <c r="EE25" s="523"/>
      <c r="EF25" s="521"/>
      <c r="EG25" s="522"/>
      <c r="EH25" s="522"/>
      <c r="EI25" s="522"/>
      <c r="EJ25" s="522"/>
      <c r="EK25" s="522"/>
      <c r="EL25" s="523"/>
      <c r="EM25" s="521"/>
      <c r="EN25" s="522"/>
      <c r="EO25" s="522"/>
      <c r="EP25" s="522"/>
      <c r="EQ25" s="522"/>
      <c r="ER25" s="523"/>
      <c r="ES25" s="521"/>
      <c r="ET25" s="522"/>
      <c r="EU25" s="522"/>
      <c r="EV25" s="522"/>
      <c r="EW25" s="522"/>
      <c r="EX25" s="523"/>
      <c r="EY25" s="521"/>
      <c r="EZ25" s="522"/>
      <c r="FA25" s="522"/>
      <c r="FB25" s="522"/>
      <c r="FC25" s="522"/>
      <c r="FD25" s="522"/>
      <c r="FE25" s="523"/>
      <c r="FF25" s="521"/>
      <c r="FG25" s="522"/>
      <c r="FH25" s="522"/>
      <c r="FI25" s="522"/>
      <c r="FJ25" s="522"/>
      <c r="FK25" s="522"/>
      <c r="FL25" s="523"/>
      <c r="FM25" s="521"/>
      <c r="FN25" s="522"/>
      <c r="FO25" s="522"/>
      <c r="FP25" s="522"/>
      <c r="FQ25" s="522"/>
      <c r="FR25" s="522"/>
      <c r="FS25" s="523"/>
      <c r="FT25" s="521"/>
      <c r="FU25" s="522"/>
      <c r="FV25" s="522"/>
      <c r="FW25" s="522"/>
      <c r="FX25" s="522"/>
      <c r="FY25" s="523"/>
      <c r="FZ25" s="521"/>
      <c r="GA25" s="522"/>
      <c r="GB25" s="522"/>
      <c r="GC25" s="522"/>
      <c r="GD25" s="522"/>
      <c r="GE25" s="522"/>
      <c r="GF25" s="523"/>
      <c r="GG25" s="521"/>
      <c r="GH25" s="522"/>
      <c r="GI25" s="522"/>
      <c r="GJ25" s="522"/>
      <c r="GK25" s="522"/>
      <c r="GL25" s="522"/>
      <c r="GM25" s="522"/>
      <c r="GN25" s="522"/>
      <c r="GO25" s="523"/>
      <c r="GP25" s="521"/>
      <c r="GQ25" s="522"/>
      <c r="GR25" s="522"/>
      <c r="GS25" s="522"/>
      <c r="GT25" s="522"/>
      <c r="GU25" s="522"/>
      <c r="GV25" s="523"/>
      <c r="GW25" s="521"/>
      <c r="GX25" s="522"/>
      <c r="GY25" s="522"/>
      <c r="GZ25" s="522"/>
      <c r="HA25" s="522"/>
      <c r="HB25" s="523"/>
      <c r="HC25" s="521"/>
      <c r="HD25" s="522"/>
      <c r="HE25" s="522"/>
      <c r="HF25" s="522"/>
      <c r="HG25" s="522"/>
      <c r="HH25" s="522"/>
      <c r="HI25" s="523"/>
      <c r="HJ25" s="521"/>
      <c r="HK25" s="522"/>
      <c r="HL25" s="522"/>
      <c r="HM25" s="522"/>
      <c r="HN25" s="522"/>
      <c r="HO25" s="523"/>
      <c r="HP25" s="521"/>
      <c r="HQ25" s="522"/>
      <c r="HR25" s="522"/>
      <c r="HS25" s="522"/>
      <c r="HT25" s="522"/>
      <c r="HU25" s="523"/>
      <c r="HV25" s="521"/>
      <c r="HW25" s="522"/>
      <c r="HX25" s="522"/>
      <c r="HY25" s="522"/>
      <c r="HZ25" s="522"/>
      <c r="IA25" s="522"/>
      <c r="IB25" s="523"/>
      <c r="IC25" s="521"/>
      <c r="ID25" s="522"/>
      <c r="IE25" s="522"/>
      <c r="IF25" s="522"/>
      <c r="IG25" s="522"/>
      <c r="IH25" s="523"/>
    </row>
    <row r="26" spans="1:242" s="2" customFormat="1" ht="10.5" customHeight="1" hidden="1">
      <c r="A26" s="573" t="s">
        <v>305</v>
      </c>
      <c r="B26" s="574"/>
      <c r="C26" s="574"/>
      <c r="D26" s="574"/>
      <c r="E26" s="575"/>
      <c r="F26" s="576" t="s">
        <v>308</v>
      </c>
      <c r="G26" s="577"/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577"/>
      <c r="W26" s="577"/>
      <c r="X26" s="577"/>
      <c r="Y26" s="577"/>
      <c r="Z26" s="578"/>
      <c r="AA26" s="512"/>
      <c r="AB26" s="513"/>
      <c r="AC26" s="513"/>
      <c r="AD26" s="513"/>
      <c r="AE26" s="513"/>
      <c r="AF26" s="514"/>
      <c r="AG26" s="512"/>
      <c r="AH26" s="513"/>
      <c r="AI26" s="513"/>
      <c r="AJ26" s="513"/>
      <c r="AK26" s="513"/>
      <c r="AL26" s="513"/>
      <c r="AM26" s="514"/>
      <c r="AN26" s="512"/>
      <c r="AO26" s="513"/>
      <c r="AP26" s="513"/>
      <c r="AQ26" s="513"/>
      <c r="AR26" s="513"/>
      <c r="AS26" s="513"/>
      <c r="AT26" s="514"/>
      <c r="AU26" s="512"/>
      <c r="AV26" s="513"/>
      <c r="AW26" s="513"/>
      <c r="AX26" s="513"/>
      <c r="AY26" s="513"/>
      <c r="AZ26" s="513"/>
      <c r="BA26" s="514"/>
      <c r="BB26" s="512"/>
      <c r="BC26" s="513"/>
      <c r="BD26" s="513"/>
      <c r="BE26" s="513"/>
      <c r="BF26" s="513"/>
      <c r="BG26" s="514"/>
      <c r="BH26" s="512"/>
      <c r="BI26" s="513"/>
      <c r="BJ26" s="513"/>
      <c r="BK26" s="513"/>
      <c r="BL26" s="513"/>
      <c r="BM26" s="513"/>
      <c r="BN26" s="514"/>
      <c r="BO26" s="512"/>
      <c r="BP26" s="513"/>
      <c r="BQ26" s="513"/>
      <c r="BR26" s="513"/>
      <c r="BS26" s="513"/>
      <c r="BT26" s="513"/>
      <c r="BU26" s="513"/>
      <c r="BV26" s="513"/>
      <c r="BW26" s="514"/>
      <c r="BX26" s="512"/>
      <c r="BY26" s="513"/>
      <c r="BZ26" s="513"/>
      <c r="CA26" s="513"/>
      <c r="CB26" s="513"/>
      <c r="CC26" s="513"/>
      <c r="CD26" s="514"/>
      <c r="CE26" s="512"/>
      <c r="CF26" s="513"/>
      <c r="CG26" s="513"/>
      <c r="CH26" s="513"/>
      <c r="CI26" s="513"/>
      <c r="CJ26" s="514"/>
      <c r="CK26" s="512"/>
      <c r="CL26" s="513"/>
      <c r="CM26" s="513"/>
      <c r="CN26" s="513"/>
      <c r="CO26" s="513"/>
      <c r="CP26" s="513"/>
      <c r="CQ26" s="514"/>
      <c r="CR26" s="512"/>
      <c r="CS26" s="513"/>
      <c r="CT26" s="513"/>
      <c r="CU26" s="513"/>
      <c r="CV26" s="513"/>
      <c r="CW26" s="514"/>
      <c r="CX26" s="512"/>
      <c r="CY26" s="513"/>
      <c r="CZ26" s="513"/>
      <c r="DA26" s="513"/>
      <c r="DB26" s="513"/>
      <c r="DC26" s="514"/>
      <c r="DD26" s="512"/>
      <c r="DE26" s="513"/>
      <c r="DF26" s="513"/>
      <c r="DG26" s="513"/>
      <c r="DH26" s="513"/>
      <c r="DI26" s="513"/>
      <c r="DJ26" s="514"/>
      <c r="DK26" s="512"/>
      <c r="DL26" s="513"/>
      <c r="DM26" s="513"/>
      <c r="DN26" s="513"/>
      <c r="DO26" s="513"/>
      <c r="DP26" s="514"/>
      <c r="DQ26" s="512"/>
      <c r="DR26" s="513"/>
      <c r="DS26" s="513"/>
      <c r="DT26" s="513"/>
      <c r="DU26" s="513"/>
      <c r="DV26" s="513"/>
      <c r="DW26" s="514"/>
      <c r="DX26" s="512"/>
      <c r="DY26" s="513"/>
      <c r="DZ26" s="513"/>
      <c r="EA26" s="514"/>
      <c r="EB26" s="512"/>
      <c r="EC26" s="513"/>
      <c r="ED26" s="513"/>
      <c r="EE26" s="514"/>
      <c r="EF26" s="512"/>
      <c r="EG26" s="513"/>
      <c r="EH26" s="513"/>
      <c r="EI26" s="513"/>
      <c r="EJ26" s="513"/>
      <c r="EK26" s="513"/>
      <c r="EL26" s="514"/>
      <c r="EM26" s="512"/>
      <c r="EN26" s="513"/>
      <c r="EO26" s="513"/>
      <c r="EP26" s="513"/>
      <c r="EQ26" s="513"/>
      <c r="ER26" s="514"/>
      <c r="ES26" s="512"/>
      <c r="ET26" s="513"/>
      <c r="EU26" s="513"/>
      <c r="EV26" s="513"/>
      <c r="EW26" s="513"/>
      <c r="EX26" s="514"/>
      <c r="EY26" s="512"/>
      <c r="EZ26" s="513"/>
      <c r="FA26" s="513"/>
      <c r="FB26" s="513"/>
      <c r="FC26" s="513"/>
      <c r="FD26" s="513"/>
      <c r="FE26" s="514"/>
      <c r="FF26" s="512"/>
      <c r="FG26" s="513"/>
      <c r="FH26" s="513"/>
      <c r="FI26" s="513"/>
      <c r="FJ26" s="513"/>
      <c r="FK26" s="513"/>
      <c r="FL26" s="514"/>
      <c r="FM26" s="512"/>
      <c r="FN26" s="513"/>
      <c r="FO26" s="513"/>
      <c r="FP26" s="513"/>
      <c r="FQ26" s="513"/>
      <c r="FR26" s="513"/>
      <c r="FS26" s="514"/>
      <c r="FT26" s="512"/>
      <c r="FU26" s="513"/>
      <c r="FV26" s="513"/>
      <c r="FW26" s="513"/>
      <c r="FX26" s="513"/>
      <c r="FY26" s="514"/>
      <c r="FZ26" s="512"/>
      <c r="GA26" s="513"/>
      <c r="GB26" s="513"/>
      <c r="GC26" s="513"/>
      <c r="GD26" s="513"/>
      <c r="GE26" s="513"/>
      <c r="GF26" s="514"/>
      <c r="GG26" s="512"/>
      <c r="GH26" s="513"/>
      <c r="GI26" s="513"/>
      <c r="GJ26" s="513"/>
      <c r="GK26" s="513"/>
      <c r="GL26" s="513"/>
      <c r="GM26" s="513"/>
      <c r="GN26" s="513"/>
      <c r="GO26" s="514"/>
      <c r="GP26" s="512"/>
      <c r="GQ26" s="513"/>
      <c r="GR26" s="513"/>
      <c r="GS26" s="513"/>
      <c r="GT26" s="513"/>
      <c r="GU26" s="513"/>
      <c r="GV26" s="514"/>
      <c r="GW26" s="512"/>
      <c r="GX26" s="513"/>
      <c r="GY26" s="513"/>
      <c r="GZ26" s="513"/>
      <c r="HA26" s="513"/>
      <c r="HB26" s="514"/>
      <c r="HC26" s="512"/>
      <c r="HD26" s="513"/>
      <c r="HE26" s="513"/>
      <c r="HF26" s="513"/>
      <c r="HG26" s="513"/>
      <c r="HH26" s="513"/>
      <c r="HI26" s="514"/>
      <c r="HJ26" s="512"/>
      <c r="HK26" s="513"/>
      <c r="HL26" s="513"/>
      <c r="HM26" s="513"/>
      <c r="HN26" s="513"/>
      <c r="HO26" s="514"/>
      <c r="HP26" s="512"/>
      <c r="HQ26" s="513"/>
      <c r="HR26" s="513"/>
      <c r="HS26" s="513"/>
      <c r="HT26" s="513"/>
      <c r="HU26" s="514"/>
      <c r="HV26" s="512"/>
      <c r="HW26" s="513"/>
      <c r="HX26" s="513"/>
      <c r="HY26" s="513"/>
      <c r="HZ26" s="513"/>
      <c r="IA26" s="513"/>
      <c r="IB26" s="514"/>
      <c r="IC26" s="512"/>
      <c r="ID26" s="513"/>
      <c r="IE26" s="513"/>
      <c r="IF26" s="513"/>
      <c r="IG26" s="513"/>
      <c r="IH26" s="514"/>
    </row>
    <row r="27" spans="1:242" s="2" customFormat="1" ht="10.5" customHeight="1" hidden="1">
      <c r="A27" s="573" t="s">
        <v>309</v>
      </c>
      <c r="B27" s="574"/>
      <c r="C27" s="574"/>
      <c r="D27" s="574"/>
      <c r="E27" s="575"/>
      <c r="F27" s="576" t="s">
        <v>310</v>
      </c>
      <c r="G27" s="577"/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7"/>
      <c r="S27" s="577"/>
      <c r="T27" s="577"/>
      <c r="U27" s="577"/>
      <c r="V27" s="577"/>
      <c r="W27" s="577"/>
      <c r="X27" s="577"/>
      <c r="Y27" s="577"/>
      <c r="Z27" s="578"/>
      <c r="AA27" s="512"/>
      <c r="AB27" s="513"/>
      <c r="AC27" s="513"/>
      <c r="AD27" s="513"/>
      <c r="AE27" s="513"/>
      <c r="AF27" s="514"/>
      <c r="AG27" s="512"/>
      <c r="AH27" s="513"/>
      <c r="AI27" s="513"/>
      <c r="AJ27" s="513"/>
      <c r="AK27" s="513"/>
      <c r="AL27" s="513"/>
      <c r="AM27" s="514"/>
      <c r="AN27" s="512"/>
      <c r="AO27" s="513"/>
      <c r="AP27" s="513"/>
      <c r="AQ27" s="513"/>
      <c r="AR27" s="513"/>
      <c r="AS27" s="513"/>
      <c r="AT27" s="514"/>
      <c r="AU27" s="512"/>
      <c r="AV27" s="513"/>
      <c r="AW27" s="513"/>
      <c r="AX27" s="513"/>
      <c r="AY27" s="513"/>
      <c r="AZ27" s="513"/>
      <c r="BA27" s="514"/>
      <c r="BB27" s="512"/>
      <c r="BC27" s="513"/>
      <c r="BD27" s="513"/>
      <c r="BE27" s="513"/>
      <c r="BF27" s="513"/>
      <c r="BG27" s="514"/>
      <c r="BH27" s="512"/>
      <c r="BI27" s="513"/>
      <c r="BJ27" s="513"/>
      <c r="BK27" s="513"/>
      <c r="BL27" s="513"/>
      <c r="BM27" s="513"/>
      <c r="BN27" s="514"/>
      <c r="BO27" s="512"/>
      <c r="BP27" s="513"/>
      <c r="BQ27" s="513"/>
      <c r="BR27" s="513"/>
      <c r="BS27" s="513"/>
      <c r="BT27" s="513"/>
      <c r="BU27" s="513"/>
      <c r="BV27" s="513"/>
      <c r="BW27" s="514"/>
      <c r="BX27" s="512"/>
      <c r="BY27" s="513"/>
      <c r="BZ27" s="513"/>
      <c r="CA27" s="513"/>
      <c r="CB27" s="513"/>
      <c r="CC27" s="513"/>
      <c r="CD27" s="514"/>
      <c r="CE27" s="512"/>
      <c r="CF27" s="513"/>
      <c r="CG27" s="513"/>
      <c r="CH27" s="513"/>
      <c r="CI27" s="513"/>
      <c r="CJ27" s="514"/>
      <c r="CK27" s="512"/>
      <c r="CL27" s="513"/>
      <c r="CM27" s="513"/>
      <c r="CN27" s="513"/>
      <c r="CO27" s="513"/>
      <c r="CP27" s="513"/>
      <c r="CQ27" s="514"/>
      <c r="CR27" s="512"/>
      <c r="CS27" s="513"/>
      <c r="CT27" s="513"/>
      <c r="CU27" s="513"/>
      <c r="CV27" s="513"/>
      <c r="CW27" s="514"/>
      <c r="CX27" s="512"/>
      <c r="CY27" s="513"/>
      <c r="CZ27" s="513"/>
      <c r="DA27" s="513"/>
      <c r="DB27" s="513"/>
      <c r="DC27" s="514"/>
      <c r="DD27" s="512"/>
      <c r="DE27" s="513"/>
      <c r="DF27" s="513"/>
      <c r="DG27" s="513"/>
      <c r="DH27" s="513"/>
      <c r="DI27" s="513"/>
      <c r="DJ27" s="514"/>
      <c r="DK27" s="512"/>
      <c r="DL27" s="513"/>
      <c r="DM27" s="513"/>
      <c r="DN27" s="513"/>
      <c r="DO27" s="513"/>
      <c r="DP27" s="514"/>
      <c r="DQ27" s="512"/>
      <c r="DR27" s="513"/>
      <c r="DS27" s="513"/>
      <c r="DT27" s="513"/>
      <c r="DU27" s="513"/>
      <c r="DV27" s="513"/>
      <c r="DW27" s="514"/>
      <c r="DX27" s="512"/>
      <c r="DY27" s="513"/>
      <c r="DZ27" s="513"/>
      <c r="EA27" s="514"/>
      <c r="EB27" s="512"/>
      <c r="EC27" s="513"/>
      <c r="ED27" s="513"/>
      <c r="EE27" s="514"/>
      <c r="EF27" s="512"/>
      <c r="EG27" s="513"/>
      <c r="EH27" s="513"/>
      <c r="EI27" s="513"/>
      <c r="EJ27" s="513"/>
      <c r="EK27" s="513"/>
      <c r="EL27" s="514"/>
      <c r="EM27" s="512"/>
      <c r="EN27" s="513"/>
      <c r="EO27" s="513"/>
      <c r="EP27" s="513"/>
      <c r="EQ27" s="513"/>
      <c r="ER27" s="514"/>
      <c r="ES27" s="512"/>
      <c r="ET27" s="513"/>
      <c r="EU27" s="513"/>
      <c r="EV27" s="513"/>
      <c r="EW27" s="513"/>
      <c r="EX27" s="514"/>
      <c r="EY27" s="512"/>
      <c r="EZ27" s="513"/>
      <c r="FA27" s="513"/>
      <c r="FB27" s="513"/>
      <c r="FC27" s="513"/>
      <c r="FD27" s="513"/>
      <c r="FE27" s="514"/>
      <c r="FF27" s="512"/>
      <c r="FG27" s="513"/>
      <c r="FH27" s="513"/>
      <c r="FI27" s="513"/>
      <c r="FJ27" s="513"/>
      <c r="FK27" s="513"/>
      <c r="FL27" s="514"/>
      <c r="FM27" s="512"/>
      <c r="FN27" s="513"/>
      <c r="FO27" s="513"/>
      <c r="FP27" s="513"/>
      <c r="FQ27" s="513"/>
      <c r="FR27" s="513"/>
      <c r="FS27" s="514"/>
      <c r="FT27" s="512"/>
      <c r="FU27" s="513"/>
      <c r="FV27" s="513"/>
      <c r="FW27" s="513"/>
      <c r="FX27" s="513"/>
      <c r="FY27" s="514"/>
      <c r="FZ27" s="512"/>
      <c r="GA27" s="513"/>
      <c r="GB27" s="513"/>
      <c r="GC27" s="513"/>
      <c r="GD27" s="513"/>
      <c r="GE27" s="513"/>
      <c r="GF27" s="514"/>
      <c r="GG27" s="512"/>
      <c r="GH27" s="513"/>
      <c r="GI27" s="513"/>
      <c r="GJ27" s="513"/>
      <c r="GK27" s="513"/>
      <c r="GL27" s="513"/>
      <c r="GM27" s="513"/>
      <c r="GN27" s="513"/>
      <c r="GO27" s="514"/>
      <c r="GP27" s="512"/>
      <c r="GQ27" s="513"/>
      <c r="GR27" s="513"/>
      <c r="GS27" s="513"/>
      <c r="GT27" s="513"/>
      <c r="GU27" s="513"/>
      <c r="GV27" s="514"/>
      <c r="GW27" s="512"/>
      <c r="GX27" s="513"/>
      <c r="GY27" s="513"/>
      <c r="GZ27" s="513"/>
      <c r="HA27" s="513"/>
      <c r="HB27" s="514"/>
      <c r="HC27" s="512"/>
      <c r="HD27" s="513"/>
      <c r="HE27" s="513"/>
      <c r="HF27" s="513"/>
      <c r="HG27" s="513"/>
      <c r="HH27" s="513"/>
      <c r="HI27" s="514"/>
      <c r="HJ27" s="512"/>
      <c r="HK27" s="513"/>
      <c r="HL27" s="513"/>
      <c r="HM27" s="513"/>
      <c r="HN27" s="513"/>
      <c r="HO27" s="514"/>
      <c r="HP27" s="512"/>
      <c r="HQ27" s="513"/>
      <c r="HR27" s="513"/>
      <c r="HS27" s="513"/>
      <c r="HT27" s="513"/>
      <c r="HU27" s="514"/>
      <c r="HV27" s="512"/>
      <c r="HW27" s="513"/>
      <c r="HX27" s="513"/>
      <c r="HY27" s="513"/>
      <c r="HZ27" s="513"/>
      <c r="IA27" s="513"/>
      <c r="IB27" s="514"/>
      <c r="IC27" s="512"/>
      <c r="ID27" s="513"/>
      <c r="IE27" s="513"/>
      <c r="IF27" s="513"/>
      <c r="IG27" s="513"/>
      <c r="IH27" s="514"/>
    </row>
    <row r="28" spans="1:242" s="2" customFormat="1" ht="10.5" customHeight="1" hidden="1">
      <c r="A28" s="573" t="s">
        <v>311</v>
      </c>
      <c r="B28" s="574"/>
      <c r="C28" s="574"/>
      <c r="D28" s="574"/>
      <c r="E28" s="575"/>
      <c r="F28" s="576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8"/>
      <c r="AA28" s="512"/>
      <c r="AB28" s="513"/>
      <c r="AC28" s="513"/>
      <c r="AD28" s="513"/>
      <c r="AE28" s="513"/>
      <c r="AF28" s="514"/>
      <c r="AG28" s="512"/>
      <c r="AH28" s="513"/>
      <c r="AI28" s="513"/>
      <c r="AJ28" s="513"/>
      <c r="AK28" s="513"/>
      <c r="AL28" s="513"/>
      <c r="AM28" s="514"/>
      <c r="AN28" s="512"/>
      <c r="AO28" s="513"/>
      <c r="AP28" s="513"/>
      <c r="AQ28" s="513"/>
      <c r="AR28" s="513"/>
      <c r="AS28" s="513"/>
      <c r="AT28" s="514"/>
      <c r="AU28" s="512"/>
      <c r="AV28" s="513"/>
      <c r="AW28" s="513"/>
      <c r="AX28" s="513"/>
      <c r="AY28" s="513"/>
      <c r="AZ28" s="513"/>
      <c r="BA28" s="514"/>
      <c r="BB28" s="512"/>
      <c r="BC28" s="513"/>
      <c r="BD28" s="513"/>
      <c r="BE28" s="513"/>
      <c r="BF28" s="513"/>
      <c r="BG28" s="514"/>
      <c r="BH28" s="512"/>
      <c r="BI28" s="513"/>
      <c r="BJ28" s="513"/>
      <c r="BK28" s="513"/>
      <c r="BL28" s="513"/>
      <c r="BM28" s="513"/>
      <c r="BN28" s="514"/>
      <c r="BO28" s="512"/>
      <c r="BP28" s="513"/>
      <c r="BQ28" s="513"/>
      <c r="BR28" s="513"/>
      <c r="BS28" s="513"/>
      <c r="BT28" s="513"/>
      <c r="BU28" s="513"/>
      <c r="BV28" s="513"/>
      <c r="BW28" s="514"/>
      <c r="BX28" s="512"/>
      <c r="BY28" s="513"/>
      <c r="BZ28" s="513"/>
      <c r="CA28" s="513"/>
      <c r="CB28" s="513"/>
      <c r="CC28" s="513"/>
      <c r="CD28" s="514"/>
      <c r="CE28" s="512"/>
      <c r="CF28" s="513"/>
      <c r="CG28" s="513"/>
      <c r="CH28" s="513"/>
      <c r="CI28" s="513"/>
      <c r="CJ28" s="514"/>
      <c r="CK28" s="512"/>
      <c r="CL28" s="513"/>
      <c r="CM28" s="513"/>
      <c r="CN28" s="513"/>
      <c r="CO28" s="513"/>
      <c r="CP28" s="513"/>
      <c r="CQ28" s="514"/>
      <c r="CR28" s="512"/>
      <c r="CS28" s="513"/>
      <c r="CT28" s="513"/>
      <c r="CU28" s="513"/>
      <c r="CV28" s="513"/>
      <c r="CW28" s="514"/>
      <c r="CX28" s="512"/>
      <c r="CY28" s="513"/>
      <c r="CZ28" s="513"/>
      <c r="DA28" s="513"/>
      <c r="DB28" s="513"/>
      <c r="DC28" s="514"/>
      <c r="DD28" s="512"/>
      <c r="DE28" s="513"/>
      <c r="DF28" s="513"/>
      <c r="DG28" s="513"/>
      <c r="DH28" s="513"/>
      <c r="DI28" s="513"/>
      <c r="DJ28" s="514"/>
      <c r="DK28" s="512"/>
      <c r="DL28" s="513"/>
      <c r="DM28" s="513"/>
      <c r="DN28" s="513"/>
      <c r="DO28" s="513"/>
      <c r="DP28" s="514"/>
      <c r="DQ28" s="512"/>
      <c r="DR28" s="513"/>
      <c r="DS28" s="513"/>
      <c r="DT28" s="513"/>
      <c r="DU28" s="513"/>
      <c r="DV28" s="513"/>
      <c r="DW28" s="514"/>
      <c r="DX28" s="512"/>
      <c r="DY28" s="513"/>
      <c r="DZ28" s="513"/>
      <c r="EA28" s="514"/>
      <c r="EB28" s="512"/>
      <c r="EC28" s="513"/>
      <c r="ED28" s="513"/>
      <c r="EE28" s="514"/>
      <c r="EF28" s="512"/>
      <c r="EG28" s="513"/>
      <c r="EH28" s="513"/>
      <c r="EI28" s="513"/>
      <c r="EJ28" s="513"/>
      <c r="EK28" s="513"/>
      <c r="EL28" s="514"/>
      <c r="EM28" s="512"/>
      <c r="EN28" s="513"/>
      <c r="EO28" s="513"/>
      <c r="EP28" s="513"/>
      <c r="EQ28" s="513"/>
      <c r="ER28" s="514"/>
      <c r="ES28" s="512"/>
      <c r="ET28" s="513"/>
      <c r="EU28" s="513"/>
      <c r="EV28" s="513"/>
      <c r="EW28" s="513"/>
      <c r="EX28" s="514"/>
      <c r="EY28" s="512"/>
      <c r="EZ28" s="513"/>
      <c r="FA28" s="513"/>
      <c r="FB28" s="513"/>
      <c r="FC28" s="513"/>
      <c r="FD28" s="513"/>
      <c r="FE28" s="514"/>
      <c r="FF28" s="512"/>
      <c r="FG28" s="513"/>
      <c r="FH28" s="513"/>
      <c r="FI28" s="513"/>
      <c r="FJ28" s="513"/>
      <c r="FK28" s="513"/>
      <c r="FL28" s="514"/>
      <c r="FM28" s="512"/>
      <c r="FN28" s="513"/>
      <c r="FO28" s="513"/>
      <c r="FP28" s="513"/>
      <c r="FQ28" s="513"/>
      <c r="FR28" s="513"/>
      <c r="FS28" s="514"/>
      <c r="FT28" s="512"/>
      <c r="FU28" s="513"/>
      <c r="FV28" s="513"/>
      <c r="FW28" s="513"/>
      <c r="FX28" s="513"/>
      <c r="FY28" s="514"/>
      <c r="FZ28" s="512"/>
      <c r="GA28" s="513"/>
      <c r="GB28" s="513"/>
      <c r="GC28" s="513"/>
      <c r="GD28" s="513"/>
      <c r="GE28" s="513"/>
      <c r="GF28" s="514"/>
      <c r="GG28" s="512"/>
      <c r="GH28" s="513"/>
      <c r="GI28" s="513"/>
      <c r="GJ28" s="513"/>
      <c r="GK28" s="513"/>
      <c r="GL28" s="513"/>
      <c r="GM28" s="513"/>
      <c r="GN28" s="513"/>
      <c r="GO28" s="514"/>
      <c r="GP28" s="512"/>
      <c r="GQ28" s="513"/>
      <c r="GR28" s="513"/>
      <c r="GS28" s="513"/>
      <c r="GT28" s="513"/>
      <c r="GU28" s="513"/>
      <c r="GV28" s="514"/>
      <c r="GW28" s="512"/>
      <c r="GX28" s="513"/>
      <c r="GY28" s="513"/>
      <c r="GZ28" s="513"/>
      <c r="HA28" s="513"/>
      <c r="HB28" s="514"/>
      <c r="HC28" s="512"/>
      <c r="HD28" s="513"/>
      <c r="HE28" s="513"/>
      <c r="HF28" s="513"/>
      <c r="HG28" s="513"/>
      <c r="HH28" s="513"/>
      <c r="HI28" s="514"/>
      <c r="HJ28" s="512"/>
      <c r="HK28" s="513"/>
      <c r="HL28" s="513"/>
      <c r="HM28" s="513"/>
      <c r="HN28" s="513"/>
      <c r="HO28" s="514"/>
      <c r="HP28" s="512"/>
      <c r="HQ28" s="513"/>
      <c r="HR28" s="513"/>
      <c r="HS28" s="513"/>
      <c r="HT28" s="513"/>
      <c r="HU28" s="514"/>
      <c r="HV28" s="512"/>
      <c r="HW28" s="513"/>
      <c r="HX28" s="513"/>
      <c r="HY28" s="513"/>
      <c r="HZ28" s="513"/>
      <c r="IA28" s="513"/>
      <c r="IB28" s="514"/>
      <c r="IC28" s="512"/>
      <c r="ID28" s="513"/>
      <c r="IE28" s="513"/>
      <c r="IF28" s="513"/>
      <c r="IG28" s="513"/>
      <c r="IH28" s="514"/>
    </row>
    <row r="29" spans="1:242" s="2" customFormat="1" ht="42" customHeight="1" hidden="1">
      <c r="A29" s="518" t="s">
        <v>334</v>
      </c>
      <c r="B29" s="519"/>
      <c r="C29" s="519"/>
      <c r="D29" s="519"/>
      <c r="E29" s="520"/>
      <c r="F29" s="542" t="s">
        <v>313</v>
      </c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3"/>
      <c r="Y29" s="543"/>
      <c r="Z29" s="544"/>
      <c r="AA29" s="521"/>
      <c r="AB29" s="522"/>
      <c r="AC29" s="522"/>
      <c r="AD29" s="522"/>
      <c r="AE29" s="522"/>
      <c r="AF29" s="523"/>
      <c r="AG29" s="521"/>
      <c r="AH29" s="522"/>
      <c r="AI29" s="522"/>
      <c r="AJ29" s="522"/>
      <c r="AK29" s="522"/>
      <c r="AL29" s="522"/>
      <c r="AM29" s="523"/>
      <c r="AN29" s="521"/>
      <c r="AO29" s="522"/>
      <c r="AP29" s="522"/>
      <c r="AQ29" s="522"/>
      <c r="AR29" s="522"/>
      <c r="AS29" s="522"/>
      <c r="AT29" s="523"/>
      <c r="AU29" s="521"/>
      <c r="AV29" s="522"/>
      <c r="AW29" s="522"/>
      <c r="AX29" s="522"/>
      <c r="AY29" s="522"/>
      <c r="AZ29" s="522"/>
      <c r="BA29" s="523"/>
      <c r="BB29" s="521"/>
      <c r="BC29" s="522"/>
      <c r="BD29" s="522"/>
      <c r="BE29" s="522"/>
      <c r="BF29" s="522"/>
      <c r="BG29" s="523"/>
      <c r="BH29" s="521"/>
      <c r="BI29" s="522"/>
      <c r="BJ29" s="522"/>
      <c r="BK29" s="522"/>
      <c r="BL29" s="522"/>
      <c r="BM29" s="522"/>
      <c r="BN29" s="523"/>
      <c r="BO29" s="521"/>
      <c r="BP29" s="522"/>
      <c r="BQ29" s="522"/>
      <c r="BR29" s="522"/>
      <c r="BS29" s="522"/>
      <c r="BT29" s="522"/>
      <c r="BU29" s="522"/>
      <c r="BV29" s="522"/>
      <c r="BW29" s="523"/>
      <c r="BX29" s="521"/>
      <c r="BY29" s="522"/>
      <c r="BZ29" s="522"/>
      <c r="CA29" s="522"/>
      <c r="CB29" s="522"/>
      <c r="CC29" s="522"/>
      <c r="CD29" s="523"/>
      <c r="CE29" s="521"/>
      <c r="CF29" s="522"/>
      <c r="CG29" s="522"/>
      <c r="CH29" s="522"/>
      <c r="CI29" s="522"/>
      <c r="CJ29" s="523"/>
      <c r="CK29" s="521"/>
      <c r="CL29" s="522"/>
      <c r="CM29" s="522"/>
      <c r="CN29" s="522"/>
      <c r="CO29" s="522"/>
      <c r="CP29" s="522"/>
      <c r="CQ29" s="523"/>
      <c r="CR29" s="521"/>
      <c r="CS29" s="522"/>
      <c r="CT29" s="522"/>
      <c r="CU29" s="522"/>
      <c r="CV29" s="522"/>
      <c r="CW29" s="523"/>
      <c r="CX29" s="521"/>
      <c r="CY29" s="522"/>
      <c r="CZ29" s="522"/>
      <c r="DA29" s="522"/>
      <c r="DB29" s="522"/>
      <c r="DC29" s="523"/>
      <c r="DD29" s="521"/>
      <c r="DE29" s="522"/>
      <c r="DF29" s="522"/>
      <c r="DG29" s="522"/>
      <c r="DH29" s="522"/>
      <c r="DI29" s="522"/>
      <c r="DJ29" s="523"/>
      <c r="DK29" s="521"/>
      <c r="DL29" s="522"/>
      <c r="DM29" s="522"/>
      <c r="DN29" s="522"/>
      <c r="DO29" s="522"/>
      <c r="DP29" s="523"/>
      <c r="DQ29" s="521"/>
      <c r="DR29" s="522"/>
      <c r="DS29" s="522"/>
      <c r="DT29" s="522"/>
      <c r="DU29" s="522"/>
      <c r="DV29" s="522"/>
      <c r="DW29" s="523"/>
      <c r="DX29" s="521"/>
      <c r="DY29" s="522"/>
      <c r="DZ29" s="522"/>
      <c r="EA29" s="523"/>
      <c r="EB29" s="521"/>
      <c r="EC29" s="522"/>
      <c r="ED29" s="522"/>
      <c r="EE29" s="523"/>
      <c r="EF29" s="521"/>
      <c r="EG29" s="522"/>
      <c r="EH29" s="522"/>
      <c r="EI29" s="522"/>
      <c r="EJ29" s="522"/>
      <c r="EK29" s="522"/>
      <c r="EL29" s="523"/>
      <c r="EM29" s="521"/>
      <c r="EN29" s="522"/>
      <c r="EO29" s="522"/>
      <c r="EP29" s="522"/>
      <c r="EQ29" s="522"/>
      <c r="ER29" s="523"/>
      <c r="ES29" s="521"/>
      <c r="ET29" s="522"/>
      <c r="EU29" s="522"/>
      <c r="EV29" s="522"/>
      <c r="EW29" s="522"/>
      <c r="EX29" s="523"/>
      <c r="EY29" s="521"/>
      <c r="EZ29" s="522"/>
      <c r="FA29" s="522"/>
      <c r="FB29" s="522"/>
      <c r="FC29" s="522"/>
      <c r="FD29" s="522"/>
      <c r="FE29" s="523"/>
      <c r="FF29" s="521"/>
      <c r="FG29" s="522"/>
      <c r="FH29" s="522"/>
      <c r="FI29" s="522"/>
      <c r="FJ29" s="522"/>
      <c r="FK29" s="522"/>
      <c r="FL29" s="523"/>
      <c r="FM29" s="521"/>
      <c r="FN29" s="522"/>
      <c r="FO29" s="522"/>
      <c r="FP29" s="522"/>
      <c r="FQ29" s="522"/>
      <c r="FR29" s="522"/>
      <c r="FS29" s="523"/>
      <c r="FT29" s="521"/>
      <c r="FU29" s="522"/>
      <c r="FV29" s="522"/>
      <c r="FW29" s="522"/>
      <c r="FX29" s="522"/>
      <c r="FY29" s="523"/>
      <c r="FZ29" s="521"/>
      <c r="GA29" s="522"/>
      <c r="GB29" s="522"/>
      <c r="GC29" s="522"/>
      <c r="GD29" s="522"/>
      <c r="GE29" s="522"/>
      <c r="GF29" s="523"/>
      <c r="GG29" s="521"/>
      <c r="GH29" s="522"/>
      <c r="GI29" s="522"/>
      <c r="GJ29" s="522"/>
      <c r="GK29" s="522"/>
      <c r="GL29" s="522"/>
      <c r="GM29" s="522"/>
      <c r="GN29" s="522"/>
      <c r="GO29" s="523"/>
      <c r="GP29" s="521"/>
      <c r="GQ29" s="522"/>
      <c r="GR29" s="522"/>
      <c r="GS29" s="522"/>
      <c r="GT29" s="522"/>
      <c r="GU29" s="522"/>
      <c r="GV29" s="523"/>
      <c r="GW29" s="521"/>
      <c r="GX29" s="522"/>
      <c r="GY29" s="522"/>
      <c r="GZ29" s="522"/>
      <c r="HA29" s="522"/>
      <c r="HB29" s="523"/>
      <c r="HC29" s="521"/>
      <c r="HD29" s="522"/>
      <c r="HE29" s="522"/>
      <c r="HF29" s="522"/>
      <c r="HG29" s="522"/>
      <c r="HH29" s="522"/>
      <c r="HI29" s="523"/>
      <c r="HJ29" s="521"/>
      <c r="HK29" s="522"/>
      <c r="HL29" s="522"/>
      <c r="HM29" s="522"/>
      <c r="HN29" s="522"/>
      <c r="HO29" s="523"/>
      <c r="HP29" s="521"/>
      <c r="HQ29" s="522"/>
      <c r="HR29" s="522"/>
      <c r="HS29" s="522"/>
      <c r="HT29" s="522"/>
      <c r="HU29" s="523"/>
      <c r="HV29" s="521"/>
      <c r="HW29" s="522"/>
      <c r="HX29" s="522"/>
      <c r="HY29" s="522"/>
      <c r="HZ29" s="522"/>
      <c r="IA29" s="522"/>
      <c r="IB29" s="523"/>
      <c r="IC29" s="521"/>
      <c r="ID29" s="522"/>
      <c r="IE29" s="522"/>
      <c r="IF29" s="522"/>
      <c r="IG29" s="522"/>
      <c r="IH29" s="523"/>
    </row>
    <row r="30" spans="1:242" s="2" customFormat="1" ht="10.5" customHeight="1" hidden="1">
      <c r="A30" s="573" t="s">
        <v>305</v>
      </c>
      <c r="B30" s="574"/>
      <c r="C30" s="574"/>
      <c r="D30" s="574"/>
      <c r="E30" s="575"/>
      <c r="F30" s="576" t="s">
        <v>308</v>
      </c>
      <c r="G30" s="577"/>
      <c r="H30" s="577"/>
      <c r="I30" s="577"/>
      <c r="J30" s="577"/>
      <c r="K30" s="577"/>
      <c r="L30" s="577"/>
      <c r="M30" s="577"/>
      <c r="N30" s="577"/>
      <c r="O30" s="577"/>
      <c r="P30" s="577"/>
      <c r="Q30" s="577"/>
      <c r="R30" s="577"/>
      <c r="S30" s="577"/>
      <c r="T30" s="577"/>
      <c r="U30" s="577"/>
      <c r="V30" s="577"/>
      <c r="W30" s="577"/>
      <c r="X30" s="577"/>
      <c r="Y30" s="577"/>
      <c r="Z30" s="578"/>
      <c r="AA30" s="512"/>
      <c r="AB30" s="513"/>
      <c r="AC30" s="513"/>
      <c r="AD30" s="513"/>
      <c r="AE30" s="513"/>
      <c r="AF30" s="514"/>
      <c r="AG30" s="512"/>
      <c r="AH30" s="513"/>
      <c r="AI30" s="513"/>
      <c r="AJ30" s="513"/>
      <c r="AK30" s="513"/>
      <c r="AL30" s="513"/>
      <c r="AM30" s="514"/>
      <c r="AN30" s="512"/>
      <c r="AO30" s="513"/>
      <c r="AP30" s="513"/>
      <c r="AQ30" s="513"/>
      <c r="AR30" s="513"/>
      <c r="AS30" s="513"/>
      <c r="AT30" s="514"/>
      <c r="AU30" s="512"/>
      <c r="AV30" s="513"/>
      <c r="AW30" s="513"/>
      <c r="AX30" s="513"/>
      <c r="AY30" s="513"/>
      <c r="AZ30" s="513"/>
      <c r="BA30" s="514"/>
      <c r="BB30" s="512"/>
      <c r="BC30" s="513"/>
      <c r="BD30" s="513"/>
      <c r="BE30" s="513"/>
      <c r="BF30" s="513"/>
      <c r="BG30" s="514"/>
      <c r="BH30" s="512"/>
      <c r="BI30" s="513"/>
      <c r="BJ30" s="513"/>
      <c r="BK30" s="513"/>
      <c r="BL30" s="513"/>
      <c r="BM30" s="513"/>
      <c r="BN30" s="514"/>
      <c r="BO30" s="512"/>
      <c r="BP30" s="513"/>
      <c r="BQ30" s="513"/>
      <c r="BR30" s="513"/>
      <c r="BS30" s="513"/>
      <c r="BT30" s="513"/>
      <c r="BU30" s="513"/>
      <c r="BV30" s="513"/>
      <c r="BW30" s="514"/>
      <c r="BX30" s="512"/>
      <c r="BY30" s="513"/>
      <c r="BZ30" s="513"/>
      <c r="CA30" s="513"/>
      <c r="CB30" s="513"/>
      <c r="CC30" s="513"/>
      <c r="CD30" s="514"/>
      <c r="CE30" s="512"/>
      <c r="CF30" s="513"/>
      <c r="CG30" s="513"/>
      <c r="CH30" s="513"/>
      <c r="CI30" s="513"/>
      <c r="CJ30" s="514"/>
      <c r="CK30" s="512"/>
      <c r="CL30" s="513"/>
      <c r="CM30" s="513"/>
      <c r="CN30" s="513"/>
      <c r="CO30" s="513"/>
      <c r="CP30" s="513"/>
      <c r="CQ30" s="514"/>
      <c r="CR30" s="512"/>
      <c r="CS30" s="513"/>
      <c r="CT30" s="513"/>
      <c r="CU30" s="513"/>
      <c r="CV30" s="513"/>
      <c r="CW30" s="514"/>
      <c r="CX30" s="512"/>
      <c r="CY30" s="513"/>
      <c r="CZ30" s="513"/>
      <c r="DA30" s="513"/>
      <c r="DB30" s="513"/>
      <c r="DC30" s="514"/>
      <c r="DD30" s="512"/>
      <c r="DE30" s="513"/>
      <c r="DF30" s="513"/>
      <c r="DG30" s="513"/>
      <c r="DH30" s="513"/>
      <c r="DI30" s="513"/>
      <c r="DJ30" s="514"/>
      <c r="DK30" s="512"/>
      <c r="DL30" s="513"/>
      <c r="DM30" s="513"/>
      <c r="DN30" s="513"/>
      <c r="DO30" s="513"/>
      <c r="DP30" s="514"/>
      <c r="DQ30" s="512"/>
      <c r="DR30" s="513"/>
      <c r="DS30" s="513"/>
      <c r="DT30" s="513"/>
      <c r="DU30" s="513"/>
      <c r="DV30" s="513"/>
      <c r="DW30" s="514"/>
      <c r="DX30" s="512"/>
      <c r="DY30" s="513"/>
      <c r="DZ30" s="513"/>
      <c r="EA30" s="514"/>
      <c r="EB30" s="512"/>
      <c r="EC30" s="513"/>
      <c r="ED30" s="513"/>
      <c r="EE30" s="514"/>
      <c r="EF30" s="512"/>
      <c r="EG30" s="513"/>
      <c r="EH30" s="513"/>
      <c r="EI30" s="513"/>
      <c r="EJ30" s="513"/>
      <c r="EK30" s="513"/>
      <c r="EL30" s="514"/>
      <c r="EM30" s="512"/>
      <c r="EN30" s="513"/>
      <c r="EO30" s="513"/>
      <c r="EP30" s="513"/>
      <c r="EQ30" s="513"/>
      <c r="ER30" s="514"/>
      <c r="ES30" s="512"/>
      <c r="ET30" s="513"/>
      <c r="EU30" s="513"/>
      <c r="EV30" s="513"/>
      <c r="EW30" s="513"/>
      <c r="EX30" s="514"/>
      <c r="EY30" s="512"/>
      <c r="EZ30" s="513"/>
      <c r="FA30" s="513"/>
      <c r="FB30" s="513"/>
      <c r="FC30" s="513"/>
      <c r="FD30" s="513"/>
      <c r="FE30" s="514"/>
      <c r="FF30" s="512"/>
      <c r="FG30" s="513"/>
      <c r="FH30" s="513"/>
      <c r="FI30" s="513"/>
      <c r="FJ30" s="513"/>
      <c r="FK30" s="513"/>
      <c r="FL30" s="514"/>
      <c r="FM30" s="512"/>
      <c r="FN30" s="513"/>
      <c r="FO30" s="513"/>
      <c r="FP30" s="513"/>
      <c r="FQ30" s="513"/>
      <c r="FR30" s="513"/>
      <c r="FS30" s="514"/>
      <c r="FT30" s="512"/>
      <c r="FU30" s="513"/>
      <c r="FV30" s="513"/>
      <c r="FW30" s="513"/>
      <c r="FX30" s="513"/>
      <c r="FY30" s="514"/>
      <c r="FZ30" s="512"/>
      <c r="GA30" s="513"/>
      <c r="GB30" s="513"/>
      <c r="GC30" s="513"/>
      <c r="GD30" s="513"/>
      <c r="GE30" s="513"/>
      <c r="GF30" s="514"/>
      <c r="GG30" s="512"/>
      <c r="GH30" s="513"/>
      <c r="GI30" s="513"/>
      <c r="GJ30" s="513"/>
      <c r="GK30" s="513"/>
      <c r="GL30" s="513"/>
      <c r="GM30" s="513"/>
      <c r="GN30" s="513"/>
      <c r="GO30" s="514"/>
      <c r="GP30" s="512"/>
      <c r="GQ30" s="513"/>
      <c r="GR30" s="513"/>
      <c r="GS30" s="513"/>
      <c r="GT30" s="513"/>
      <c r="GU30" s="513"/>
      <c r="GV30" s="514"/>
      <c r="GW30" s="512"/>
      <c r="GX30" s="513"/>
      <c r="GY30" s="513"/>
      <c r="GZ30" s="513"/>
      <c r="HA30" s="513"/>
      <c r="HB30" s="514"/>
      <c r="HC30" s="512"/>
      <c r="HD30" s="513"/>
      <c r="HE30" s="513"/>
      <c r="HF30" s="513"/>
      <c r="HG30" s="513"/>
      <c r="HH30" s="513"/>
      <c r="HI30" s="514"/>
      <c r="HJ30" s="512"/>
      <c r="HK30" s="513"/>
      <c r="HL30" s="513"/>
      <c r="HM30" s="513"/>
      <c r="HN30" s="513"/>
      <c r="HO30" s="514"/>
      <c r="HP30" s="512"/>
      <c r="HQ30" s="513"/>
      <c r="HR30" s="513"/>
      <c r="HS30" s="513"/>
      <c r="HT30" s="513"/>
      <c r="HU30" s="514"/>
      <c r="HV30" s="512"/>
      <c r="HW30" s="513"/>
      <c r="HX30" s="513"/>
      <c r="HY30" s="513"/>
      <c r="HZ30" s="513"/>
      <c r="IA30" s="513"/>
      <c r="IB30" s="514"/>
      <c r="IC30" s="512"/>
      <c r="ID30" s="513"/>
      <c r="IE30" s="513"/>
      <c r="IF30" s="513"/>
      <c r="IG30" s="513"/>
      <c r="IH30" s="514"/>
    </row>
    <row r="31" spans="1:242" s="2" customFormat="1" ht="10.5" customHeight="1" hidden="1">
      <c r="A31" s="573" t="s">
        <v>309</v>
      </c>
      <c r="B31" s="574"/>
      <c r="C31" s="574"/>
      <c r="D31" s="574"/>
      <c r="E31" s="575"/>
      <c r="F31" s="576" t="s">
        <v>310</v>
      </c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8"/>
      <c r="AA31" s="512"/>
      <c r="AB31" s="513"/>
      <c r="AC31" s="513"/>
      <c r="AD31" s="513"/>
      <c r="AE31" s="513"/>
      <c r="AF31" s="514"/>
      <c r="AG31" s="512"/>
      <c r="AH31" s="513"/>
      <c r="AI31" s="513"/>
      <c r="AJ31" s="513"/>
      <c r="AK31" s="513"/>
      <c r="AL31" s="513"/>
      <c r="AM31" s="514"/>
      <c r="AN31" s="512"/>
      <c r="AO31" s="513"/>
      <c r="AP31" s="513"/>
      <c r="AQ31" s="513"/>
      <c r="AR31" s="513"/>
      <c r="AS31" s="513"/>
      <c r="AT31" s="514"/>
      <c r="AU31" s="512"/>
      <c r="AV31" s="513"/>
      <c r="AW31" s="513"/>
      <c r="AX31" s="513"/>
      <c r="AY31" s="513"/>
      <c r="AZ31" s="513"/>
      <c r="BA31" s="514"/>
      <c r="BB31" s="512"/>
      <c r="BC31" s="513"/>
      <c r="BD31" s="513"/>
      <c r="BE31" s="513"/>
      <c r="BF31" s="513"/>
      <c r="BG31" s="514"/>
      <c r="BH31" s="512"/>
      <c r="BI31" s="513"/>
      <c r="BJ31" s="513"/>
      <c r="BK31" s="513"/>
      <c r="BL31" s="513"/>
      <c r="BM31" s="513"/>
      <c r="BN31" s="514"/>
      <c r="BO31" s="512"/>
      <c r="BP31" s="513"/>
      <c r="BQ31" s="513"/>
      <c r="BR31" s="513"/>
      <c r="BS31" s="513"/>
      <c r="BT31" s="513"/>
      <c r="BU31" s="513"/>
      <c r="BV31" s="513"/>
      <c r="BW31" s="514"/>
      <c r="BX31" s="512"/>
      <c r="BY31" s="513"/>
      <c r="BZ31" s="513"/>
      <c r="CA31" s="513"/>
      <c r="CB31" s="513"/>
      <c r="CC31" s="513"/>
      <c r="CD31" s="514"/>
      <c r="CE31" s="512"/>
      <c r="CF31" s="513"/>
      <c r="CG31" s="513"/>
      <c r="CH31" s="513"/>
      <c r="CI31" s="513"/>
      <c r="CJ31" s="514"/>
      <c r="CK31" s="512"/>
      <c r="CL31" s="513"/>
      <c r="CM31" s="513"/>
      <c r="CN31" s="513"/>
      <c r="CO31" s="513"/>
      <c r="CP31" s="513"/>
      <c r="CQ31" s="514"/>
      <c r="CR31" s="512"/>
      <c r="CS31" s="513"/>
      <c r="CT31" s="513"/>
      <c r="CU31" s="513"/>
      <c r="CV31" s="513"/>
      <c r="CW31" s="514"/>
      <c r="CX31" s="512"/>
      <c r="CY31" s="513"/>
      <c r="CZ31" s="513"/>
      <c r="DA31" s="513"/>
      <c r="DB31" s="513"/>
      <c r="DC31" s="514"/>
      <c r="DD31" s="512" t="s">
        <v>132</v>
      </c>
      <c r="DE31" s="513"/>
      <c r="DF31" s="513"/>
      <c r="DG31" s="513"/>
      <c r="DH31" s="513"/>
      <c r="DI31" s="513"/>
      <c r="DJ31" s="514"/>
      <c r="DK31" s="512"/>
      <c r="DL31" s="513"/>
      <c r="DM31" s="513"/>
      <c r="DN31" s="513"/>
      <c r="DO31" s="513"/>
      <c r="DP31" s="514"/>
      <c r="DQ31" s="512"/>
      <c r="DR31" s="513"/>
      <c r="DS31" s="513"/>
      <c r="DT31" s="513"/>
      <c r="DU31" s="513"/>
      <c r="DV31" s="513"/>
      <c r="DW31" s="514"/>
      <c r="DX31" s="512"/>
      <c r="DY31" s="513"/>
      <c r="DZ31" s="513"/>
      <c r="EA31" s="514"/>
      <c r="EB31" s="512"/>
      <c r="EC31" s="513"/>
      <c r="ED31" s="513"/>
      <c r="EE31" s="514"/>
      <c r="EF31" s="512"/>
      <c r="EG31" s="513"/>
      <c r="EH31" s="513"/>
      <c r="EI31" s="513"/>
      <c r="EJ31" s="513"/>
      <c r="EK31" s="513"/>
      <c r="EL31" s="514"/>
      <c r="EM31" s="512"/>
      <c r="EN31" s="513"/>
      <c r="EO31" s="513"/>
      <c r="EP31" s="513"/>
      <c r="EQ31" s="513"/>
      <c r="ER31" s="514"/>
      <c r="ES31" s="512"/>
      <c r="ET31" s="513"/>
      <c r="EU31" s="513"/>
      <c r="EV31" s="513"/>
      <c r="EW31" s="513"/>
      <c r="EX31" s="514"/>
      <c r="EY31" s="512"/>
      <c r="EZ31" s="513"/>
      <c r="FA31" s="513"/>
      <c r="FB31" s="513"/>
      <c r="FC31" s="513"/>
      <c r="FD31" s="513"/>
      <c r="FE31" s="514"/>
      <c r="FF31" s="512"/>
      <c r="FG31" s="513"/>
      <c r="FH31" s="513"/>
      <c r="FI31" s="513"/>
      <c r="FJ31" s="513"/>
      <c r="FK31" s="513"/>
      <c r="FL31" s="514"/>
      <c r="FM31" s="512"/>
      <c r="FN31" s="513"/>
      <c r="FO31" s="513"/>
      <c r="FP31" s="513"/>
      <c r="FQ31" s="513"/>
      <c r="FR31" s="513"/>
      <c r="FS31" s="514"/>
      <c r="FT31" s="512"/>
      <c r="FU31" s="513"/>
      <c r="FV31" s="513"/>
      <c r="FW31" s="513"/>
      <c r="FX31" s="513"/>
      <c r="FY31" s="514"/>
      <c r="FZ31" s="512"/>
      <c r="GA31" s="513"/>
      <c r="GB31" s="513"/>
      <c r="GC31" s="513"/>
      <c r="GD31" s="513"/>
      <c r="GE31" s="513"/>
      <c r="GF31" s="514"/>
      <c r="GG31" s="512"/>
      <c r="GH31" s="513"/>
      <c r="GI31" s="513"/>
      <c r="GJ31" s="513"/>
      <c r="GK31" s="513"/>
      <c r="GL31" s="513"/>
      <c r="GM31" s="513"/>
      <c r="GN31" s="513"/>
      <c r="GO31" s="514"/>
      <c r="GP31" s="512"/>
      <c r="GQ31" s="513"/>
      <c r="GR31" s="513"/>
      <c r="GS31" s="513"/>
      <c r="GT31" s="513"/>
      <c r="GU31" s="513"/>
      <c r="GV31" s="514"/>
      <c r="GW31" s="512"/>
      <c r="GX31" s="513"/>
      <c r="GY31" s="513"/>
      <c r="GZ31" s="513"/>
      <c r="HA31" s="513"/>
      <c r="HB31" s="514"/>
      <c r="HC31" s="512"/>
      <c r="HD31" s="513"/>
      <c r="HE31" s="513"/>
      <c r="HF31" s="513"/>
      <c r="HG31" s="513"/>
      <c r="HH31" s="513"/>
      <c r="HI31" s="514"/>
      <c r="HJ31" s="512"/>
      <c r="HK31" s="513"/>
      <c r="HL31" s="513"/>
      <c r="HM31" s="513"/>
      <c r="HN31" s="513"/>
      <c r="HO31" s="514"/>
      <c r="HP31" s="512"/>
      <c r="HQ31" s="513"/>
      <c r="HR31" s="513"/>
      <c r="HS31" s="513"/>
      <c r="HT31" s="513"/>
      <c r="HU31" s="514"/>
      <c r="HV31" s="512"/>
      <c r="HW31" s="513"/>
      <c r="HX31" s="513"/>
      <c r="HY31" s="513"/>
      <c r="HZ31" s="513"/>
      <c r="IA31" s="513"/>
      <c r="IB31" s="514"/>
      <c r="IC31" s="512"/>
      <c r="ID31" s="513"/>
      <c r="IE31" s="513"/>
      <c r="IF31" s="513"/>
      <c r="IG31" s="513"/>
      <c r="IH31" s="514"/>
    </row>
    <row r="32" spans="1:242" s="2" customFormat="1" ht="10.5" customHeight="1" hidden="1">
      <c r="A32" s="573" t="s">
        <v>311</v>
      </c>
      <c r="B32" s="574"/>
      <c r="C32" s="574"/>
      <c r="D32" s="574"/>
      <c r="E32" s="575"/>
      <c r="F32" s="576"/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77"/>
      <c r="X32" s="577"/>
      <c r="Y32" s="577"/>
      <c r="Z32" s="578"/>
      <c r="AA32" s="512"/>
      <c r="AB32" s="513"/>
      <c r="AC32" s="513"/>
      <c r="AD32" s="513"/>
      <c r="AE32" s="513"/>
      <c r="AF32" s="514"/>
      <c r="AG32" s="512"/>
      <c r="AH32" s="513"/>
      <c r="AI32" s="513"/>
      <c r="AJ32" s="513"/>
      <c r="AK32" s="513"/>
      <c r="AL32" s="513"/>
      <c r="AM32" s="514"/>
      <c r="AN32" s="512"/>
      <c r="AO32" s="513"/>
      <c r="AP32" s="513"/>
      <c r="AQ32" s="513"/>
      <c r="AR32" s="513"/>
      <c r="AS32" s="513"/>
      <c r="AT32" s="514"/>
      <c r="AU32" s="512"/>
      <c r="AV32" s="513"/>
      <c r="AW32" s="513"/>
      <c r="AX32" s="513"/>
      <c r="AY32" s="513"/>
      <c r="AZ32" s="513"/>
      <c r="BA32" s="514"/>
      <c r="BB32" s="512"/>
      <c r="BC32" s="513"/>
      <c r="BD32" s="513"/>
      <c r="BE32" s="513"/>
      <c r="BF32" s="513"/>
      <c r="BG32" s="514"/>
      <c r="BH32" s="512"/>
      <c r="BI32" s="513"/>
      <c r="BJ32" s="513"/>
      <c r="BK32" s="513"/>
      <c r="BL32" s="513"/>
      <c r="BM32" s="513"/>
      <c r="BN32" s="514"/>
      <c r="BO32" s="512"/>
      <c r="BP32" s="513"/>
      <c r="BQ32" s="513"/>
      <c r="BR32" s="513"/>
      <c r="BS32" s="513"/>
      <c r="BT32" s="513"/>
      <c r="BU32" s="513"/>
      <c r="BV32" s="513"/>
      <c r="BW32" s="514"/>
      <c r="BX32" s="512"/>
      <c r="BY32" s="513"/>
      <c r="BZ32" s="513"/>
      <c r="CA32" s="513"/>
      <c r="CB32" s="513"/>
      <c r="CC32" s="513"/>
      <c r="CD32" s="514"/>
      <c r="CE32" s="512"/>
      <c r="CF32" s="513"/>
      <c r="CG32" s="513"/>
      <c r="CH32" s="513"/>
      <c r="CI32" s="513"/>
      <c r="CJ32" s="514"/>
      <c r="CK32" s="512"/>
      <c r="CL32" s="513"/>
      <c r="CM32" s="513"/>
      <c r="CN32" s="513"/>
      <c r="CO32" s="513"/>
      <c r="CP32" s="513"/>
      <c r="CQ32" s="514"/>
      <c r="CR32" s="512"/>
      <c r="CS32" s="513"/>
      <c r="CT32" s="513"/>
      <c r="CU32" s="513"/>
      <c r="CV32" s="513"/>
      <c r="CW32" s="514"/>
      <c r="CX32" s="512"/>
      <c r="CY32" s="513"/>
      <c r="CZ32" s="513"/>
      <c r="DA32" s="513"/>
      <c r="DB32" s="513"/>
      <c r="DC32" s="514"/>
      <c r="DD32" s="512"/>
      <c r="DE32" s="513"/>
      <c r="DF32" s="513"/>
      <c r="DG32" s="513"/>
      <c r="DH32" s="513"/>
      <c r="DI32" s="513"/>
      <c r="DJ32" s="514"/>
      <c r="DK32" s="512"/>
      <c r="DL32" s="513"/>
      <c r="DM32" s="513"/>
      <c r="DN32" s="513"/>
      <c r="DO32" s="513"/>
      <c r="DP32" s="514"/>
      <c r="DQ32" s="512"/>
      <c r="DR32" s="513"/>
      <c r="DS32" s="513"/>
      <c r="DT32" s="513"/>
      <c r="DU32" s="513"/>
      <c r="DV32" s="513"/>
      <c r="DW32" s="514"/>
      <c r="DX32" s="512"/>
      <c r="DY32" s="513"/>
      <c r="DZ32" s="513"/>
      <c r="EA32" s="514"/>
      <c r="EB32" s="512"/>
      <c r="EC32" s="513"/>
      <c r="ED32" s="513"/>
      <c r="EE32" s="514"/>
      <c r="EF32" s="512"/>
      <c r="EG32" s="513"/>
      <c r="EH32" s="513"/>
      <c r="EI32" s="513"/>
      <c r="EJ32" s="513"/>
      <c r="EK32" s="513"/>
      <c r="EL32" s="514"/>
      <c r="EM32" s="512"/>
      <c r="EN32" s="513"/>
      <c r="EO32" s="513"/>
      <c r="EP32" s="513"/>
      <c r="EQ32" s="513"/>
      <c r="ER32" s="514"/>
      <c r="ES32" s="512"/>
      <c r="ET32" s="513"/>
      <c r="EU32" s="513"/>
      <c r="EV32" s="513"/>
      <c r="EW32" s="513"/>
      <c r="EX32" s="514"/>
      <c r="EY32" s="512"/>
      <c r="EZ32" s="513"/>
      <c r="FA32" s="513"/>
      <c r="FB32" s="513"/>
      <c r="FC32" s="513"/>
      <c r="FD32" s="513"/>
      <c r="FE32" s="514"/>
      <c r="FF32" s="512"/>
      <c r="FG32" s="513"/>
      <c r="FH32" s="513"/>
      <c r="FI32" s="513"/>
      <c r="FJ32" s="513"/>
      <c r="FK32" s="513"/>
      <c r="FL32" s="514"/>
      <c r="FM32" s="512"/>
      <c r="FN32" s="513"/>
      <c r="FO32" s="513"/>
      <c r="FP32" s="513"/>
      <c r="FQ32" s="513"/>
      <c r="FR32" s="513"/>
      <c r="FS32" s="514"/>
      <c r="FT32" s="512"/>
      <c r="FU32" s="513"/>
      <c r="FV32" s="513"/>
      <c r="FW32" s="513"/>
      <c r="FX32" s="513"/>
      <c r="FY32" s="514"/>
      <c r="FZ32" s="512"/>
      <c r="GA32" s="513"/>
      <c r="GB32" s="513"/>
      <c r="GC32" s="513"/>
      <c r="GD32" s="513"/>
      <c r="GE32" s="513"/>
      <c r="GF32" s="514"/>
      <c r="GG32" s="512"/>
      <c r="GH32" s="513"/>
      <c r="GI32" s="513"/>
      <c r="GJ32" s="513"/>
      <c r="GK32" s="513"/>
      <c r="GL32" s="513"/>
      <c r="GM32" s="513"/>
      <c r="GN32" s="513"/>
      <c r="GO32" s="514"/>
      <c r="GP32" s="512"/>
      <c r="GQ32" s="513"/>
      <c r="GR32" s="513"/>
      <c r="GS32" s="513"/>
      <c r="GT32" s="513"/>
      <c r="GU32" s="513"/>
      <c r="GV32" s="514"/>
      <c r="GW32" s="512"/>
      <c r="GX32" s="513"/>
      <c r="GY32" s="513"/>
      <c r="GZ32" s="513"/>
      <c r="HA32" s="513"/>
      <c r="HB32" s="514"/>
      <c r="HC32" s="512"/>
      <c r="HD32" s="513"/>
      <c r="HE32" s="513"/>
      <c r="HF32" s="513"/>
      <c r="HG32" s="513"/>
      <c r="HH32" s="513"/>
      <c r="HI32" s="514"/>
      <c r="HJ32" s="512"/>
      <c r="HK32" s="513"/>
      <c r="HL32" s="513"/>
      <c r="HM32" s="513"/>
      <c r="HN32" s="513"/>
      <c r="HO32" s="514"/>
      <c r="HP32" s="512"/>
      <c r="HQ32" s="513"/>
      <c r="HR32" s="513"/>
      <c r="HS32" s="513"/>
      <c r="HT32" s="513"/>
      <c r="HU32" s="514"/>
      <c r="HV32" s="512"/>
      <c r="HW32" s="513"/>
      <c r="HX32" s="513"/>
      <c r="HY32" s="513"/>
      <c r="HZ32" s="513"/>
      <c r="IA32" s="513"/>
      <c r="IB32" s="514"/>
      <c r="IC32" s="512"/>
      <c r="ID32" s="513"/>
      <c r="IE32" s="513"/>
      <c r="IF32" s="513"/>
      <c r="IG32" s="513"/>
      <c r="IH32" s="514"/>
    </row>
    <row r="33" spans="1:242" s="2" customFormat="1" ht="10.5" customHeight="1">
      <c r="A33" s="518" t="s">
        <v>309</v>
      </c>
      <c r="B33" s="519"/>
      <c r="C33" s="519"/>
      <c r="D33" s="519"/>
      <c r="E33" s="520"/>
      <c r="F33" s="542" t="s">
        <v>314</v>
      </c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4"/>
      <c r="AA33" s="521"/>
      <c r="AB33" s="522"/>
      <c r="AC33" s="522"/>
      <c r="AD33" s="522"/>
      <c r="AE33" s="522"/>
      <c r="AF33" s="523"/>
      <c r="AG33" s="521"/>
      <c r="AH33" s="522"/>
      <c r="AI33" s="522"/>
      <c r="AJ33" s="522"/>
      <c r="AK33" s="522"/>
      <c r="AL33" s="522"/>
      <c r="AM33" s="523"/>
      <c r="AN33" s="521"/>
      <c r="AO33" s="522"/>
      <c r="AP33" s="522"/>
      <c r="AQ33" s="522"/>
      <c r="AR33" s="522"/>
      <c r="AS33" s="522"/>
      <c r="AT33" s="523"/>
      <c r="AU33" s="521"/>
      <c r="AV33" s="522"/>
      <c r="AW33" s="522"/>
      <c r="AX33" s="522"/>
      <c r="AY33" s="522"/>
      <c r="AZ33" s="522"/>
      <c r="BA33" s="523"/>
      <c r="BB33" s="521"/>
      <c r="BC33" s="522"/>
      <c r="BD33" s="522"/>
      <c r="BE33" s="522"/>
      <c r="BF33" s="522"/>
      <c r="BG33" s="523"/>
      <c r="BH33" s="521"/>
      <c r="BI33" s="522"/>
      <c r="BJ33" s="522"/>
      <c r="BK33" s="522"/>
      <c r="BL33" s="522"/>
      <c r="BM33" s="522"/>
      <c r="BN33" s="523"/>
      <c r="BO33" s="521"/>
      <c r="BP33" s="522"/>
      <c r="BQ33" s="522"/>
      <c r="BR33" s="522"/>
      <c r="BS33" s="522"/>
      <c r="BT33" s="522"/>
      <c r="BU33" s="522"/>
      <c r="BV33" s="522"/>
      <c r="BW33" s="523"/>
      <c r="BX33" s="521"/>
      <c r="BY33" s="522"/>
      <c r="BZ33" s="522"/>
      <c r="CA33" s="522"/>
      <c r="CB33" s="522"/>
      <c r="CC33" s="522"/>
      <c r="CD33" s="523"/>
      <c r="CE33" s="521"/>
      <c r="CF33" s="522"/>
      <c r="CG33" s="522"/>
      <c r="CH33" s="522"/>
      <c r="CI33" s="522"/>
      <c r="CJ33" s="523"/>
      <c r="CK33" s="521"/>
      <c r="CL33" s="522"/>
      <c r="CM33" s="522"/>
      <c r="CN33" s="522"/>
      <c r="CO33" s="522"/>
      <c r="CP33" s="522"/>
      <c r="CQ33" s="523"/>
      <c r="CR33" s="521"/>
      <c r="CS33" s="522"/>
      <c r="CT33" s="522"/>
      <c r="CU33" s="522"/>
      <c r="CV33" s="522"/>
      <c r="CW33" s="523"/>
      <c r="CX33" s="521"/>
      <c r="CY33" s="522"/>
      <c r="CZ33" s="522"/>
      <c r="DA33" s="522"/>
      <c r="DB33" s="522"/>
      <c r="DC33" s="523"/>
      <c r="DD33" s="521"/>
      <c r="DE33" s="522"/>
      <c r="DF33" s="522"/>
      <c r="DG33" s="522"/>
      <c r="DH33" s="522"/>
      <c r="DI33" s="522"/>
      <c r="DJ33" s="523"/>
      <c r="DK33" s="521"/>
      <c r="DL33" s="522"/>
      <c r="DM33" s="522"/>
      <c r="DN33" s="522"/>
      <c r="DO33" s="522"/>
      <c r="DP33" s="523"/>
      <c r="DQ33" s="521"/>
      <c r="DR33" s="522"/>
      <c r="DS33" s="522"/>
      <c r="DT33" s="522"/>
      <c r="DU33" s="522"/>
      <c r="DV33" s="522"/>
      <c r="DW33" s="523"/>
      <c r="DX33" s="521"/>
      <c r="DY33" s="522"/>
      <c r="DZ33" s="522"/>
      <c r="EA33" s="523"/>
      <c r="EB33" s="521"/>
      <c r="EC33" s="522"/>
      <c r="ED33" s="522"/>
      <c r="EE33" s="523"/>
      <c r="EF33" s="521"/>
      <c r="EG33" s="522"/>
      <c r="EH33" s="522"/>
      <c r="EI33" s="522"/>
      <c r="EJ33" s="522"/>
      <c r="EK33" s="522"/>
      <c r="EL33" s="523"/>
      <c r="EM33" s="521"/>
      <c r="EN33" s="522"/>
      <c r="EO33" s="522"/>
      <c r="EP33" s="522"/>
      <c r="EQ33" s="522"/>
      <c r="ER33" s="523"/>
      <c r="ES33" s="521"/>
      <c r="ET33" s="522"/>
      <c r="EU33" s="522"/>
      <c r="EV33" s="522"/>
      <c r="EW33" s="522"/>
      <c r="EX33" s="523"/>
      <c r="EY33" s="521"/>
      <c r="EZ33" s="522"/>
      <c r="FA33" s="522"/>
      <c r="FB33" s="522"/>
      <c r="FC33" s="522"/>
      <c r="FD33" s="522"/>
      <c r="FE33" s="523"/>
      <c r="FF33" s="521"/>
      <c r="FG33" s="522"/>
      <c r="FH33" s="522"/>
      <c r="FI33" s="522"/>
      <c r="FJ33" s="522"/>
      <c r="FK33" s="522"/>
      <c r="FL33" s="523"/>
      <c r="FM33" s="521"/>
      <c r="FN33" s="522"/>
      <c r="FO33" s="522"/>
      <c r="FP33" s="522"/>
      <c r="FQ33" s="522"/>
      <c r="FR33" s="522"/>
      <c r="FS33" s="523"/>
      <c r="FT33" s="521"/>
      <c r="FU33" s="522"/>
      <c r="FV33" s="522"/>
      <c r="FW33" s="522"/>
      <c r="FX33" s="522"/>
      <c r="FY33" s="523"/>
      <c r="FZ33" s="521"/>
      <c r="GA33" s="522"/>
      <c r="GB33" s="522"/>
      <c r="GC33" s="522"/>
      <c r="GD33" s="522"/>
      <c r="GE33" s="522"/>
      <c r="GF33" s="523"/>
      <c r="GG33" s="521"/>
      <c r="GH33" s="522"/>
      <c r="GI33" s="522"/>
      <c r="GJ33" s="522"/>
      <c r="GK33" s="522"/>
      <c r="GL33" s="522"/>
      <c r="GM33" s="522"/>
      <c r="GN33" s="522"/>
      <c r="GO33" s="523"/>
      <c r="GP33" s="521"/>
      <c r="GQ33" s="522"/>
      <c r="GR33" s="522"/>
      <c r="GS33" s="522"/>
      <c r="GT33" s="522"/>
      <c r="GU33" s="522"/>
      <c r="GV33" s="523"/>
      <c r="GW33" s="521"/>
      <c r="GX33" s="522"/>
      <c r="GY33" s="522"/>
      <c r="GZ33" s="522"/>
      <c r="HA33" s="522"/>
      <c r="HB33" s="523"/>
      <c r="HC33" s="521"/>
      <c r="HD33" s="522"/>
      <c r="HE33" s="522"/>
      <c r="HF33" s="522"/>
      <c r="HG33" s="522"/>
      <c r="HH33" s="522"/>
      <c r="HI33" s="523"/>
      <c r="HJ33" s="521"/>
      <c r="HK33" s="522"/>
      <c r="HL33" s="522"/>
      <c r="HM33" s="522"/>
      <c r="HN33" s="522"/>
      <c r="HO33" s="523"/>
      <c r="HP33" s="521"/>
      <c r="HQ33" s="522"/>
      <c r="HR33" s="522"/>
      <c r="HS33" s="522"/>
      <c r="HT33" s="522"/>
      <c r="HU33" s="523"/>
      <c r="HV33" s="521"/>
      <c r="HW33" s="522"/>
      <c r="HX33" s="522"/>
      <c r="HY33" s="522"/>
      <c r="HZ33" s="522"/>
      <c r="IA33" s="522"/>
      <c r="IB33" s="523"/>
      <c r="IC33" s="521"/>
      <c r="ID33" s="522"/>
      <c r="IE33" s="522"/>
      <c r="IF33" s="522"/>
      <c r="IG33" s="522"/>
      <c r="IH33" s="523"/>
    </row>
    <row r="34" spans="1:242" s="2" customFormat="1" ht="31.5" customHeight="1">
      <c r="A34" s="518" t="s">
        <v>335</v>
      </c>
      <c r="B34" s="519"/>
      <c r="C34" s="519"/>
      <c r="D34" s="519"/>
      <c r="E34" s="520"/>
      <c r="F34" s="542" t="s">
        <v>307</v>
      </c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4"/>
      <c r="AA34" s="521"/>
      <c r="AB34" s="522"/>
      <c r="AC34" s="522"/>
      <c r="AD34" s="522"/>
      <c r="AE34" s="522"/>
      <c r="AF34" s="523"/>
      <c r="AG34" s="521"/>
      <c r="AH34" s="522"/>
      <c r="AI34" s="522"/>
      <c r="AJ34" s="522"/>
      <c r="AK34" s="522"/>
      <c r="AL34" s="522"/>
      <c r="AM34" s="523"/>
      <c r="AN34" s="521"/>
      <c r="AO34" s="522"/>
      <c r="AP34" s="522"/>
      <c r="AQ34" s="522"/>
      <c r="AR34" s="522"/>
      <c r="AS34" s="522"/>
      <c r="AT34" s="523"/>
      <c r="AU34" s="521"/>
      <c r="AV34" s="522"/>
      <c r="AW34" s="522"/>
      <c r="AX34" s="522"/>
      <c r="AY34" s="522"/>
      <c r="AZ34" s="522"/>
      <c r="BA34" s="523"/>
      <c r="BB34" s="521"/>
      <c r="BC34" s="522"/>
      <c r="BD34" s="522"/>
      <c r="BE34" s="522"/>
      <c r="BF34" s="522"/>
      <c r="BG34" s="523"/>
      <c r="BH34" s="521"/>
      <c r="BI34" s="522"/>
      <c r="BJ34" s="522"/>
      <c r="BK34" s="522"/>
      <c r="BL34" s="522"/>
      <c r="BM34" s="522"/>
      <c r="BN34" s="523"/>
      <c r="BO34" s="521"/>
      <c r="BP34" s="522"/>
      <c r="BQ34" s="522"/>
      <c r="BR34" s="522"/>
      <c r="BS34" s="522"/>
      <c r="BT34" s="522"/>
      <c r="BU34" s="522"/>
      <c r="BV34" s="522"/>
      <c r="BW34" s="523"/>
      <c r="BX34" s="521"/>
      <c r="BY34" s="522"/>
      <c r="BZ34" s="522"/>
      <c r="CA34" s="522"/>
      <c r="CB34" s="522"/>
      <c r="CC34" s="522"/>
      <c r="CD34" s="523"/>
      <c r="CE34" s="521"/>
      <c r="CF34" s="522"/>
      <c r="CG34" s="522"/>
      <c r="CH34" s="522"/>
      <c r="CI34" s="522"/>
      <c r="CJ34" s="523"/>
      <c r="CK34" s="521"/>
      <c r="CL34" s="522"/>
      <c r="CM34" s="522"/>
      <c r="CN34" s="522"/>
      <c r="CO34" s="522"/>
      <c r="CP34" s="522"/>
      <c r="CQ34" s="523"/>
      <c r="CR34" s="521"/>
      <c r="CS34" s="522"/>
      <c r="CT34" s="522"/>
      <c r="CU34" s="522"/>
      <c r="CV34" s="522"/>
      <c r="CW34" s="523"/>
      <c r="CX34" s="521"/>
      <c r="CY34" s="522"/>
      <c r="CZ34" s="522"/>
      <c r="DA34" s="522"/>
      <c r="DB34" s="522"/>
      <c r="DC34" s="523"/>
      <c r="DD34" s="521"/>
      <c r="DE34" s="522"/>
      <c r="DF34" s="522"/>
      <c r="DG34" s="522"/>
      <c r="DH34" s="522"/>
      <c r="DI34" s="522"/>
      <c r="DJ34" s="523"/>
      <c r="DK34" s="521"/>
      <c r="DL34" s="522"/>
      <c r="DM34" s="522"/>
      <c r="DN34" s="522"/>
      <c r="DO34" s="522"/>
      <c r="DP34" s="523"/>
      <c r="DQ34" s="521"/>
      <c r="DR34" s="522"/>
      <c r="DS34" s="522"/>
      <c r="DT34" s="522"/>
      <c r="DU34" s="522"/>
      <c r="DV34" s="522"/>
      <c r="DW34" s="523"/>
      <c r="DX34" s="521"/>
      <c r="DY34" s="522"/>
      <c r="DZ34" s="522"/>
      <c r="EA34" s="523"/>
      <c r="EB34" s="521"/>
      <c r="EC34" s="522"/>
      <c r="ED34" s="522"/>
      <c r="EE34" s="523"/>
      <c r="EF34" s="521"/>
      <c r="EG34" s="522"/>
      <c r="EH34" s="522"/>
      <c r="EI34" s="522"/>
      <c r="EJ34" s="522"/>
      <c r="EK34" s="522"/>
      <c r="EL34" s="523"/>
      <c r="EM34" s="521"/>
      <c r="EN34" s="522"/>
      <c r="EO34" s="522"/>
      <c r="EP34" s="522"/>
      <c r="EQ34" s="522"/>
      <c r="ER34" s="523"/>
      <c r="ES34" s="521"/>
      <c r="ET34" s="522"/>
      <c r="EU34" s="522"/>
      <c r="EV34" s="522"/>
      <c r="EW34" s="522"/>
      <c r="EX34" s="523"/>
      <c r="EY34" s="521"/>
      <c r="EZ34" s="522"/>
      <c r="FA34" s="522"/>
      <c r="FB34" s="522"/>
      <c r="FC34" s="522"/>
      <c r="FD34" s="522"/>
      <c r="FE34" s="523"/>
      <c r="FF34" s="521"/>
      <c r="FG34" s="522"/>
      <c r="FH34" s="522"/>
      <c r="FI34" s="522"/>
      <c r="FJ34" s="522"/>
      <c r="FK34" s="522"/>
      <c r="FL34" s="523"/>
      <c r="FM34" s="521"/>
      <c r="FN34" s="522"/>
      <c r="FO34" s="522"/>
      <c r="FP34" s="522"/>
      <c r="FQ34" s="522"/>
      <c r="FR34" s="522"/>
      <c r="FS34" s="523"/>
      <c r="FT34" s="521"/>
      <c r="FU34" s="522"/>
      <c r="FV34" s="522"/>
      <c r="FW34" s="522"/>
      <c r="FX34" s="522"/>
      <c r="FY34" s="523"/>
      <c r="FZ34" s="521"/>
      <c r="GA34" s="522"/>
      <c r="GB34" s="522"/>
      <c r="GC34" s="522"/>
      <c r="GD34" s="522"/>
      <c r="GE34" s="522"/>
      <c r="GF34" s="523"/>
      <c r="GG34" s="521"/>
      <c r="GH34" s="522"/>
      <c r="GI34" s="522"/>
      <c r="GJ34" s="522"/>
      <c r="GK34" s="522"/>
      <c r="GL34" s="522"/>
      <c r="GM34" s="522"/>
      <c r="GN34" s="522"/>
      <c r="GO34" s="523"/>
      <c r="GP34" s="521"/>
      <c r="GQ34" s="522"/>
      <c r="GR34" s="522"/>
      <c r="GS34" s="522"/>
      <c r="GT34" s="522"/>
      <c r="GU34" s="522"/>
      <c r="GV34" s="523"/>
      <c r="GW34" s="521"/>
      <c r="GX34" s="522"/>
      <c r="GY34" s="522"/>
      <c r="GZ34" s="522"/>
      <c r="HA34" s="522"/>
      <c r="HB34" s="523"/>
      <c r="HC34" s="521"/>
      <c r="HD34" s="522"/>
      <c r="HE34" s="522"/>
      <c r="HF34" s="522"/>
      <c r="HG34" s="522"/>
      <c r="HH34" s="522"/>
      <c r="HI34" s="523"/>
      <c r="HJ34" s="521"/>
      <c r="HK34" s="522"/>
      <c r="HL34" s="522"/>
      <c r="HM34" s="522"/>
      <c r="HN34" s="522"/>
      <c r="HO34" s="523"/>
      <c r="HP34" s="521"/>
      <c r="HQ34" s="522"/>
      <c r="HR34" s="522"/>
      <c r="HS34" s="522"/>
      <c r="HT34" s="522"/>
      <c r="HU34" s="523"/>
      <c r="HV34" s="521"/>
      <c r="HW34" s="522"/>
      <c r="HX34" s="522"/>
      <c r="HY34" s="522"/>
      <c r="HZ34" s="522"/>
      <c r="IA34" s="522"/>
      <c r="IB34" s="523"/>
      <c r="IC34" s="521"/>
      <c r="ID34" s="522"/>
      <c r="IE34" s="522"/>
      <c r="IF34" s="522"/>
      <c r="IG34" s="522"/>
      <c r="IH34" s="523"/>
    </row>
    <row r="35" spans="1:242" s="2" customFormat="1" ht="10.5" customHeight="1">
      <c r="A35" s="573" t="s">
        <v>305</v>
      </c>
      <c r="B35" s="574"/>
      <c r="C35" s="574"/>
      <c r="D35" s="574"/>
      <c r="E35" s="575"/>
      <c r="F35" s="576" t="s">
        <v>308</v>
      </c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Y35" s="577"/>
      <c r="Z35" s="578"/>
      <c r="AA35" s="512"/>
      <c r="AB35" s="513"/>
      <c r="AC35" s="513"/>
      <c r="AD35" s="513"/>
      <c r="AE35" s="513"/>
      <c r="AF35" s="514"/>
      <c r="AG35" s="512"/>
      <c r="AH35" s="513"/>
      <c r="AI35" s="513"/>
      <c r="AJ35" s="513"/>
      <c r="AK35" s="513"/>
      <c r="AL35" s="513"/>
      <c r="AM35" s="514"/>
      <c r="AN35" s="512"/>
      <c r="AO35" s="513"/>
      <c r="AP35" s="513"/>
      <c r="AQ35" s="513"/>
      <c r="AR35" s="513"/>
      <c r="AS35" s="513"/>
      <c r="AT35" s="514"/>
      <c r="AU35" s="512"/>
      <c r="AV35" s="513"/>
      <c r="AW35" s="513"/>
      <c r="AX35" s="513"/>
      <c r="AY35" s="513"/>
      <c r="AZ35" s="513"/>
      <c r="BA35" s="514"/>
      <c r="BB35" s="512"/>
      <c r="BC35" s="513"/>
      <c r="BD35" s="513"/>
      <c r="BE35" s="513"/>
      <c r="BF35" s="513"/>
      <c r="BG35" s="514"/>
      <c r="BH35" s="512"/>
      <c r="BI35" s="513"/>
      <c r="BJ35" s="513"/>
      <c r="BK35" s="513"/>
      <c r="BL35" s="513"/>
      <c r="BM35" s="513"/>
      <c r="BN35" s="514"/>
      <c r="BO35" s="512"/>
      <c r="BP35" s="513"/>
      <c r="BQ35" s="513"/>
      <c r="BR35" s="513"/>
      <c r="BS35" s="513"/>
      <c r="BT35" s="513"/>
      <c r="BU35" s="513"/>
      <c r="BV35" s="513"/>
      <c r="BW35" s="514"/>
      <c r="BX35" s="512"/>
      <c r="BY35" s="513"/>
      <c r="BZ35" s="513"/>
      <c r="CA35" s="513"/>
      <c r="CB35" s="513"/>
      <c r="CC35" s="513"/>
      <c r="CD35" s="514"/>
      <c r="CE35" s="512"/>
      <c r="CF35" s="513"/>
      <c r="CG35" s="513"/>
      <c r="CH35" s="513"/>
      <c r="CI35" s="513"/>
      <c r="CJ35" s="514"/>
      <c r="CK35" s="512"/>
      <c r="CL35" s="513"/>
      <c r="CM35" s="513"/>
      <c r="CN35" s="513"/>
      <c r="CO35" s="513"/>
      <c r="CP35" s="513"/>
      <c r="CQ35" s="514"/>
      <c r="CR35" s="512"/>
      <c r="CS35" s="513"/>
      <c r="CT35" s="513"/>
      <c r="CU35" s="513"/>
      <c r="CV35" s="513"/>
      <c r="CW35" s="514"/>
      <c r="CX35" s="512"/>
      <c r="CY35" s="513"/>
      <c r="CZ35" s="513"/>
      <c r="DA35" s="513"/>
      <c r="DB35" s="513"/>
      <c r="DC35" s="514"/>
      <c r="DD35" s="512"/>
      <c r="DE35" s="513"/>
      <c r="DF35" s="513"/>
      <c r="DG35" s="513"/>
      <c r="DH35" s="513"/>
      <c r="DI35" s="513"/>
      <c r="DJ35" s="514"/>
      <c r="DK35" s="512"/>
      <c r="DL35" s="513"/>
      <c r="DM35" s="513"/>
      <c r="DN35" s="513"/>
      <c r="DO35" s="513"/>
      <c r="DP35" s="514"/>
      <c r="DQ35" s="512"/>
      <c r="DR35" s="513"/>
      <c r="DS35" s="513"/>
      <c r="DT35" s="513"/>
      <c r="DU35" s="513"/>
      <c r="DV35" s="513"/>
      <c r="DW35" s="514"/>
      <c r="DX35" s="512"/>
      <c r="DY35" s="513"/>
      <c r="DZ35" s="513"/>
      <c r="EA35" s="514"/>
      <c r="EB35" s="512"/>
      <c r="EC35" s="513"/>
      <c r="ED35" s="513"/>
      <c r="EE35" s="514"/>
      <c r="EF35" s="512"/>
      <c r="EG35" s="513"/>
      <c r="EH35" s="513"/>
      <c r="EI35" s="513"/>
      <c r="EJ35" s="513"/>
      <c r="EK35" s="513"/>
      <c r="EL35" s="514"/>
      <c r="EM35" s="512"/>
      <c r="EN35" s="513"/>
      <c r="EO35" s="513"/>
      <c r="EP35" s="513"/>
      <c r="EQ35" s="513"/>
      <c r="ER35" s="514"/>
      <c r="ES35" s="512"/>
      <c r="ET35" s="513"/>
      <c r="EU35" s="513"/>
      <c r="EV35" s="513"/>
      <c r="EW35" s="513"/>
      <c r="EX35" s="514"/>
      <c r="EY35" s="512"/>
      <c r="EZ35" s="513"/>
      <c r="FA35" s="513"/>
      <c r="FB35" s="513"/>
      <c r="FC35" s="513"/>
      <c r="FD35" s="513"/>
      <c r="FE35" s="514"/>
      <c r="FF35" s="512"/>
      <c r="FG35" s="513"/>
      <c r="FH35" s="513"/>
      <c r="FI35" s="513"/>
      <c r="FJ35" s="513"/>
      <c r="FK35" s="513"/>
      <c r="FL35" s="514"/>
      <c r="FM35" s="512"/>
      <c r="FN35" s="513"/>
      <c r="FO35" s="513"/>
      <c r="FP35" s="513"/>
      <c r="FQ35" s="513"/>
      <c r="FR35" s="513"/>
      <c r="FS35" s="514"/>
      <c r="FT35" s="512"/>
      <c r="FU35" s="513"/>
      <c r="FV35" s="513"/>
      <c r="FW35" s="513"/>
      <c r="FX35" s="513"/>
      <c r="FY35" s="514"/>
      <c r="FZ35" s="512"/>
      <c r="GA35" s="513"/>
      <c r="GB35" s="513"/>
      <c r="GC35" s="513"/>
      <c r="GD35" s="513"/>
      <c r="GE35" s="513"/>
      <c r="GF35" s="514"/>
      <c r="GG35" s="512"/>
      <c r="GH35" s="513"/>
      <c r="GI35" s="513"/>
      <c r="GJ35" s="513"/>
      <c r="GK35" s="513"/>
      <c r="GL35" s="513"/>
      <c r="GM35" s="513"/>
      <c r="GN35" s="513"/>
      <c r="GO35" s="514"/>
      <c r="GP35" s="512"/>
      <c r="GQ35" s="513"/>
      <c r="GR35" s="513"/>
      <c r="GS35" s="513"/>
      <c r="GT35" s="513"/>
      <c r="GU35" s="513"/>
      <c r="GV35" s="514"/>
      <c r="GW35" s="512"/>
      <c r="GX35" s="513"/>
      <c r="GY35" s="513"/>
      <c r="GZ35" s="513"/>
      <c r="HA35" s="513"/>
      <c r="HB35" s="514"/>
      <c r="HC35" s="512"/>
      <c r="HD35" s="513"/>
      <c r="HE35" s="513"/>
      <c r="HF35" s="513"/>
      <c r="HG35" s="513"/>
      <c r="HH35" s="513"/>
      <c r="HI35" s="514"/>
      <c r="HJ35" s="512"/>
      <c r="HK35" s="513"/>
      <c r="HL35" s="513"/>
      <c r="HM35" s="513"/>
      <c r="HN35" s="513"/>
      <c r="HO35" s="514"/>
      <c r="HP35" s="512"/>
      <c r="HQ35" s="513"/>
      <c r="HR35" s="513"/>
      <c r="HS35" s="513"/>
      <c r="HT35" s="513"/>
      <c r="HU35" s="514"/>
      <c r="HV35" s="512"/>
      <c r="HW35" s="513"/>
      <c r="HX35" s="513"/>
      <c r="HY35" s="513"/>
      <c r="HZ35" s="513"/>
      <c r="IA35" s="513"/>
      <c r="IB35" s="514"/>
      <c r="IC35" s="512"/>
      <c r="ID35" s="513"/>
      <c r="IE35" s="513"/>
      <c r="IF35" s="513"/>
      <c r="IG35" s="513"/>
      <c r="IH35" s="514"/>
    </row>
    <row r="36" spans="1:242" s="2" customFormat="1" ht="10.5" customHeight="1">
      <c r="A36" s="573" t="s">
        <v>309</v>
      </c>
      <c r="B36" s="574"/>
      <c r="C36" s="574"/>
      <c r="D36" s="574"/>
      <c r="E36" s="575"/>
      <c r="F36" s="576" t="s">
        <v>310</v>
      </c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577"/>
      <c r="T36" s="577"/>
      <c r="U36" s="577"/>
      <c r="V36" s="577"/>
      <c r="W36" s="577"/>
      <c r="X36" s="577"/>
      <c r="Y36" s="577"/>
      <c r="Z36" s="578"/>
      <c r="AA36" s="512"/>
      <c r="AB36" s="513"/>
      <c r="AC36" s="513"/>
      <c r="AD36" s="513"/>
      <c r="AE36" s="513"/>
      <c r="AF36" s="514"/>
      <c r="AG36" s="512"/>
      <c r="AH36" s="513"/>
      <c r="AI36" s="513"/>
      <c r="AJ36" s="513"/>
      <c r="AK36" s="513"/>
      <c r="AL36" s="513"/>
      <c r="AM36" s="514"/>
      <c r="AN36" s="512"/>
      <c r="AO36" s="513"/>
      <c r="AP36" s="513"/>
      <c r="AQ36" s="513"/>
      <c r="AR36" s="513"/>
      <c r="AS36" s="513"/>
      <c r="AT36" s="514"/>
      <c r="AU36" s="512"/>
      <c r="AV36" s="513"/>
      <c r="AW36" s="513"/>
      <c r="AX36" s="513"/>
      <c r="AY36" s="513"/>
      <c r="AZ36" s="513"/>
      <c r="BA36" s="514"/>
      <c r="BB36" s="512"/>
      <c r="BC36" s="513"/>
      <c r="BD36" s="513"/>
      <c r="BE36" s="513"/>
      <c r="BF36" s="513"/>
      <c r="BG36" s="514"/>
      <c r="BH36" s="512"/>
      <c r="BI36" s="513"/>
      <c r="BJ36" s="513"/>
      <c r="BK36" s="513"/>
      <c r="BL36" s="513"/>
      <c r="BM36" s="513"/>
      <c r="BN36" s="514"/>
      <c r="BO36" s="512"/>
      <c r="BP36" s="513"/>
      <c r="BQ36" s="513"/>
      <c r="BR36" s="513"/>
      <c r="BS36" s="513"/>
      <c r="BT36" s="513"/>
      <c r="BU36" s="513"/>
      <c r="BV36" s="513"/>
      <c r="BW36" s="514"/>
      <c r="BX36" s="512"/>
      <c r="BY36" s="513"/>
      <c r="BZ36" s="513"/>
      <c r="CA36" s="513"/>
      <c r="CB36" s="513"/>
      <c r="CC36" s="513"/>
      <c r="CD36" s="514"/>
      <c r="CE36" s="512"/>
      <c r="CF36" s="513"/>
      <c r="CG36" s="513"/>
      <c r="CH36" s="513"/>
      <c r="CI36" s="513"/>
      <c r="CJ36" s="514"/>
      <c r="CK36" s="512"/>
      <c r="CL36" s="513"/>
      <c r="CM36" s="513"/>
      <c r="CN36" s="513"/>
      <c r="CO36" s="513"/>
      <c r="CP36" s="513"/>
      <c r="CQ36" s="514"/>
      <c r="CR36" s="512"/>
      <c r="CS36" s="513"/>
      <c r="CT36" s="513"/>
      <c r="CU36" s="513"/>
      <c r="CV36" s="513"/>
      <c r="CW36" s="514"/>
      <c r="CX36" s="512"/>
      <c r="CY36" s="513"/>
      <c r="CZ36" s="513"/>
      <c r="DA36" s="513"/>
      <c r="DB36" s="513"/>
      <c r="DC36" s="514"/>
      <c r="DD36" s="512"/>
      <c r="DE36" s="513"/>
      <c r="DF36" s="513"/>
      <c r="DG36" s="513"/>
      <c r="DH36" s="513"/>
      <c r="DI36" s="513"/>
      <c r="DJ36" s="514"/>
      <c r="DK36" s="512"/>
      <c r="DL36" s="513"/>
      <c r="DM36" s="513"/>
      <c r="DN36" s="513"/>
      <c r="DO36" s="513"/>
      <c r="DP36" s="514"/>
      <c r="DQ36" s="512"/>
      <c r="DR36" s="513"/>
      <c r="DS36" s="513"/>
      <c r="DT36" s="513"/>
      <c r="DU36" s="513"/>
      <c r="DV36" s="513"/>
      <c r="DW36" s="514"/>
      <c r="DX36" s="512"/>
      <c r="DY36" s="513"/>
      <c r="DZ36" s="513"/>
      <c r="EA36" s="514"/>
      <c r="EB36" s="512"/>
      <c r="EC36" s="513"/>
      <c r="ED36" s="513"/>
      <c r="EE36" s="514"/>
      <c r="EF36" s="512"/>
      <c r="EG36" s="513"/>
      <c r="EH36" s="513"/>
      <c r="EI36" s="513"/>
      <c r="EJ36" s="513"/>
      <c r="EK36" s="513"/>
      <c r="EL36" s="514"/>
      <c r="EM36" s="512"/>
      <c r="EN36" s="513"/>
      <c r="EO36" s="513"/>
      <c r="EP36" s="513"/>
      <c r="EQ36" s="513"/>
      <c r="ER36" s="514"/>
      <c r="ES36" s="512"/>
      <c r="ET36" s="513"/>
      <c r="EU36" s="513"/>
      <c r="EV36" s="513"/>
      <c r="EW36" s="513"/>
      <c r="EX36" s="514"/>
      <c r="EY36" s="512"/>
      <c r="EZ36" s="513"/>
      <c r="FA36" s="513"/>
      <c r="FB36" s="513"/>
      <c r="FC36" s="513"/>
      <c r="FD36" s="513"/>
      <c r="FE36" s="514"/>
      <c r="FF36" s="512"/>
      <c r="FG36" s="513"/>
      <c r="FH36" s="513"/>
      <c r="FI36" s="513"/>
      <c r="FJ36" s="513"/>
      <c r="FK36" s="513"/>
      <c r="FL36" s="514"/>
      <c r="FM36" s="512"/>
      <c r="FN36" s="513"/>
      <c r="FO36" s="513"/>
      <c r="FP36" s="513"/>
      <c r="FQ36" s="513"/>
      <c r="FR36" s="513"/>
      <c r="FS36" s="514"/>
      <c r="FT36" s="512"/>
      <c r="FU36" s="513"/>
      <c r="FV36" s="513"/>
      <c r="FW36" s="513"/>
      <c r="FX36" s="513"/>
      <c r="FY36" s="514"/>
      <c r="FZ36" s="512"/>
      <c r="GA36" s="513"/>
      <c r="GB36" s="513"/>
      <c r="GC36" s="513"/>
      <c r="GD36" s="513"/>
      <c r="GE36" s="513"/>
      <c r="GF36" s="514"/>
      <c r="GG36" s="512"/>
      <c r="GH36" s="513"/>
      <c r="GI36" s="513"/>
      <c r="GJ36" s="513"/>
      <c r="GK36" s="513"/>
      <c r="GL36" s="513"/>
      <c r="GM36" s="513"/>
      <c r="GN36" s="513"/>
      <c r="GO36" s="514"/>
      <c r="GP36" s="512"/>
      <c r="GQ36" s="513"/>
      <c r="GR36" s="513"/>
      <c r="GS36" s="513"/>
      <c r="GT36" s="513"/>
      <c r="GU36" s="513"/>
      <c r="GV36" s="514"/>
      <c r="GW36" s="512"/>
      <c r="GX36" s="513"/>
      <c r="GY36" s="513"/>
      <c r="GZ36" s="513"/>
      <c r="HA36" s="513"/>
      <c r="HB36" s="514"/>
      <c r="HC36" s="512"/>
      <c r="HD36" s="513"/>
      <c r="HE36" s="513"/>
      <c r="HF36" s="513"/>
      <c r="HG36" s="513"/>
      <c r="HH36" s="513"/>
      <c r="HI36" s="514"/>
      <c r="HJ36" s="512"/>
      <c r="HK36" s="513"/>
      <c r="HL36" s="513"/>
      <c r="HM36" s="513"/>
      <c r="HN36" s="513"/>
      <c r="HO36" s="514"/>
      <c r="HP36" s="512"/>
      <c r="HQ36" s="513"/>
      <c r="HR36" s="513"/>
      <c r="HS36" s="513"/>
      <c r="HT36" s="513"/>
      <c r="HU36" s="514"/>
      <c r="HV36" s="512"/>
      <c r="HW36" s="513"/>
      <c r="HX36" s="513"/>
      <c r="HY36" s="513"/>
      <c r="HZ36" s="513"/>
      <c r="IA36" s="513"/>
      <c r="IB36" s="514"/>
      <c r="IC36" s="512"/>
      <c r="ID36" s="513"/>
      <c r="IE36" s="513"/>
      <c r="IF36" s="513"/>
      <c r="IG36" s="513"/>
      <c r="IH36" s="514"/>
    </row>
    <row r="37" spans="1:242" s="2" customFormat="1" ht="10.5" customHeight="1">
      <c r="A37" s="573" t="s">
        <v>311</v>
      </c>
      <c r="B37" s="574"/>
      <c r="C37" s="574"/>
      <c r="D37" s="574"/>
      <c r="E37" s="575"/>
      <c r="F37" s="576"/>
      <c r="G37" s="577"/>
      <c r="H37" s="577"/>
      <c r="I37" s="577"/>
      <c r="J37" s="577"/>
      <c r="K37" s="577"/>
      <c r="L37" s="577"/>
      <c r="M37" s="577"/>
      <c r="N37" s="577"/>
      <c r="O37" s="577"/>
      <c r="P37" s="577"/>
      <c r="Q37" s="577"/>
      <c r="R37" s="577"/>
      <c r="S37" s="577"/>
      <c r="T37" s="577"/>
      <c r="U37" s="577"/>
      <c r="V37" s="577"/>
      <c r="W37" s="577"/>
      <c r="X37" s="577"/>
      <c r="Y37" s="577"/>
      <c r="Z37" s="578"/>
      <c r="AA37" s="512"/>
      <c r="AB37" s="513"/>
      <c r="AC37" s="513"/>
      <c r="AD37" s="513"/>
      <c r="AE37" s="513"/>
      <c r="AF37" s="514"/>
      <c r="AG37" s="512"/>
      <c r="AH37" s="513"/>
      <c r="AI37" s="513"/>
      <c r="AJ37" s="513"/>
      <c r="AK37" s="513"/>
      <c r="AL37" s="513"/>
      <c r="AM37" s="514"/>
      <c r="AN37" s="512"/>
      <c r="AO37" s="513"/>
      <c r="AP37" s="513"/>
      <c r="AQ37" s="513"/>
      <c r="AR37" s="513"/>
      <c r="AS37" s="513"/>
      <c r="AT37" s="514"/>
      <c r="AU37" s="512"/>
      <c r="AV37" s="513"/>
      <c r="AW37" s="513"/>
      <c r="AX37" s="513"/>
      <c r="AY37" s="513"/>
      <c r="AZ37" s="513"/>
      <c r="BA37" s="514"/>
      <c r="BB37" s="512"/>
      <c r="BC37" s="513"/>
      <c r="BD37" s="513"/>
      <c r="BE37" s="513"/>
      <c r="BF37" s="513"/>
      <c r="BG37" s="514"/>
      <c r="BH37" s="512"/>
      <c r="BI37" s="513"/>
      <c r="BJ37" s="513"/>
      <c r="BK37" s="513"/>
      <c r="BL37" s="513"/>
      <c r="BM37" s="513"/>
      <c r="BN37" s="514"/>
      <c r="BO37" s="512"/>
      <c r="BP37" s="513"/>
      <c r="BQ37" s="513"/>
      <c r="BR37" s="513"/>
      <c r="BS37" s="513"/>
      <c r="BT37" s="513"/>
      <c r="BU37" s="513"/>
      <c r="BV37" s="513"/>
      <c r="BW37" s="514"/>
      <c r="BX37" s="512"/>
      <c r="BY37" s="513"/>
      <c r="BZ37" s="513"/>
      <c r="CA37" s="513"/>
      <c r="CB37" s="513"/>
      <c r="CC37" s="513"/>
      <c r="CD37" s="514"/>
      <c r="CE37" s="512"/>
      <c r="CF37" s="513"/>
      <c r="CG37" s="513"/>
      <c r="CH37" s="513"/>
      <c r="CI37" s="513"/>
      <c r="CJ37" s="514"/>
      <c r="CK37" s="512"/>
      <c r="CL37" s="513"/>
      <c r="CM37" s="513"/>
      <c r="CN37" s="513"/>
      <c r="CO37" s="513"/>
      <c r="CP37" s="513"/>
      <c r="CQ37" s="514"/>
      <c r="CR37" s="512"/>
      <c r="CS37" s="513"/>
      <c r="CT37" s="513"/>
      <c r="CU37" s="513"/>
      <c r="CV37" s="513"/>
      <c r="CW37" s="514"/>
      <c r="CX37" s="512"/>
      <c r="CY37" s="513"/>
      <c r="CZ37" s="513"/>
      <c r="DA37" s="513"/>
      <c r="DB37" s="513"/>
      <c r="DC37" s="514"/>
      <c r="DD37" s="512"/>
      <c r="DE37" s="513"/>
      <c r="DF37" s="513"/>
      <c r="DG37" s="513"/>
      <c r="DH37" s="513"/>
      <c r="DI37" s="513"/>
      <c r="DJ37" s="514"/>
      <c r="DK37" s="512"/>
      <c r="DL37" s="513"/>
      <c r="DM37" s="513"/>
      <c r="DN37" s="513"/>
      <c r="DO37" s="513"/>
      <c r="DP37" s="514"/>
      <c r="DQ37" s="512"/>
      <c r="DR37" s="513"/>
      <c r="DS37" s="513"/>
      <c r="DT37" s="513"/>
      <c r="DU37" s="513"/>
      <c r="DV37" s="513"/>
      <c r="DW37" s="514"/>
      <c r="DX37" s="512"/>
      <c r="DY37" s="513"/>
      <c r="DZ37" s="513"/>
      <c r="EA37" s="514"/>
      <c r="EB37" s="512"/>
      <c r="EC37" s="513"/>
      <c r="ED37" s="513"/>
      <c r="EE37" s="514"/>
      <c r="EF37" s="512"/>
      <c r="EG37" s="513"/>
      <c r="EH37" s="513"/>
      <c r="EI37" s="513"/>
      <c r="EJ37" s="513"/>
      <c r="EK37" s="513"/>
      <c r="EL37" s="514"/>
      <c r="EM37" s="512"/>
      <c r="EN37" s="513"/>
      <c r="EO37" s="513"/>
      <c r="EP37" s="513"/>
      <c r="EQ37" s="513"/>
      <c r="ER37" s="514"/>
      <c r="ES37" s="512"/>
      <c r="ET37" s="513"/>
      <c r="EU37" s="513"/>
      <c r="EV37" s="513"/>
      <c r="EW37" s="513"/>
      <c r="EX37" s="514"/>
      <c r="EY37" s="512"/>
      <c r="EZ37" s="513"/>
      <c r="FA37" s="513"/>
      <c r="FB37" s="513"/>
      <c r="FC37" s="513"/>
      <c r="FD37" s="513"/>
      <c r="FE37" s="514"/>
      <c r="FF37" s="512"/>
      <c r="FG37" s="513"/>
      <c r="FH37" s="513"/>
      <c r="FI37" s="513"/>
      <c r="FJ37" s="513"/>
      <c r="FK37" s="513"/>
      <c r="FL37" s="514"/>
      <c r="FM37" s="512"/>
      <c r="FN37" s="513"/>
      <c r="FO37" s="513"/>
      <c r="FP37" s="513"/>
      <c r="FQ37" s="513"/>
      <c r="FR37" s="513"/>
      <c r="FS37" s="514"/>
      <c r="FT37" s="512"/>
      <c r="FU37" s="513"/>
      <c r="FV37" s="513"/>
      <c r="FW37" s="513"/>
      <c r="FX37" s="513"/>
      <c r="FY37" s="514"/>
      <c r="FZ37" s="512"/>
      <c r="GA37" s="513"/>
      <c r="GB37" s="513"/>
      <c r="GC37" s="513"/>
      <c r="GD37" s="513"/>
      <c r="GE37" s="513"/>
      <c r="GF37" s="514"/>
      <c r="GG37" s="512"/>
      <c r="GH37" s="513"/>
      <c r="GI37" s="513"/>
      <c r="GJ37" s="513"/>
      <c r="GK37" s="513"/>
      <c r="GL37" s="513"/>
      <c r="GM37" s="513"/>
      <c r="GN37" s="513"/>
      <c r="GO37" s="514"/>
      <c r="GP37" s="512"/>
      <c r="GQ37" s="513"/>
      <c r="GR37" s="513"/>
      <c r="GS37" s="513"/>
      <c r="GT37" s="513"/>
      <c r="GU37" s="513"/>
      <c r="GV37" s="514"/>
      <c r="GW37" s="512"/>
      <c r="GX37" s="513"/>
      <c r="GY37" s="513"/>
      <c r="GZ37" s="513"/>
      <c r="HA37" s="513"/>
      <c r="HB37" s="514"/>
      <c r="HC37" s="512"/>
      <c r="HD37" s="513"/>
      <c r="HE37" s="513"/>
      <c r="HF37" s="513"/>
      <c r="HG37" s="513"/>
      <c r="HH37" s="513"/>
      <c r="HI37" s="514"/>
      <c r="HJ37" s="512"/>
      <c r="HK37" s="513"/>
      <c r="HL37" s="513"/>
      <c r="HM37" s="513"/>
      <c r="HN37" s="513"/>
      <c r="HO37" s="514"/>
      <c r="HP37" s="512"/>
      <c r="HQ37" s="513"/>
      <c r="HR37" s="513"/>
      <c r="HS37" s="513"/>
      <c r="HT37" s="513"/>
      <c r="HU37" s="514"/>
      <c r="HV37" s="512"/>
      <c r="HW37" s="513"/>
      <c r="HX37" s="513"/>
      <c r="HY37" s="513"/>
      <c r="HZ37" s="513"/>
      <c r="IA37" s="513"/>
      <c r="IB37" s="514"/>
      <c r="IC37" s="512"/>
      <c r="ID37" s="513"/>
      <c r="IE37" s="513"/>
      <c r="IF37" s="513"/>
      <c r="IG37" s="513"/>
      <c r="IH37" s="514"/>
    </row>
    <row r="38" spans="1:242" s="2" customFormat="1" ht="10.5" customHeight="1">
      <c r="A38" s="518" t="s">
        <v>336</v>
      </c>
      <c r="B38" s="519"/>
      <c r="C38" s="519"/>
      <c r="D38" s="519"/>
      <c r="E38" s="520"/>
      <c r="F38" s="542" t="s">
        <v>315</v>
      </c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  <c r="Z38" s="544"/>
      <c r="AA38" s="521"/>
      <c r="AB38" s="522"/>
      <c r="AC38" s="522"/>
      <c r="AD38" s="522"/>
      <c r="AE38" s="522"/>
      <c r="AF38" s="523"/>
      <c r="AG38" s="521"/>
      <c r="AH38" s="522"/>
      <c r="AI38" s="522"/>
      <c r="AJ38" s="522"/>
      <c r="AK38" s="522"/>
      <c r="AL38" s="522"/>
      <c r="AM38" s="523"/>
      <c r="AN38" s="521"/>
      <c r="AO38" s="522"/>
      <c r="AP38" s="522"/>
      <c r="AQ38" s="522"/>
      <c r="AR38" s="522"/>
      <c r="AS38" s="522"/>
      <c r="AT38" s="523"/>
      <c r="AU38" s="521"/>
      <c r="AV38" s="522"/>
      <c r="AW38" s="522"/>
      <c r="AX38" s="522"/>
      <c r="AY38" s="522"/>
      <c r="AZ38" s="522"/>
      <c r="BA38" s="523"/>
      <c r="BB38" s="521"/>
      <c r="BC38" s="522"/>
      <c r="BD38" s="522"/>
      <c r="BE38" s="522"/>
      <c r="BF38" s="522"/>
      <c r="BG38" s="523"/>
      <c r="BH38" s="521"/>
      <c r="BI38" s="522"/>
      <c r="BJ38" s="522"/>
      <c r="BK38" s="522"/>
      <c r="BL38" s="522"/>
      <c r="BM38" s="522"/>
      <c r="BN38" s="523"/>
      <c r="BO38" s="521"/>
      <c r="BP38" s="522"/>
      <c r="BQ38" s="522"/>
      <c r="BR38" s="522"/>
      <c r="BS38" s="522"/>
      <c r="BT38" s="522"/>
      <c r="BU38" s="522"/>
      <c r="BV38" s="522"/>
      <c r="BW38" s="523"/>
      <c r="BX38" s="521"/>
      <c r="BY38" s="522"/>
      <c r="BZ38" s="522"/>
      <c r="CA38" s="522"/>
      <c r="CB38" s="522"/>
      <c r="CC38" s="522"/>
      <c r="CD38" s="523"/>
      <c r="CE38" s="521"/>
      <c r="CF38" s="522"/>
      <c r="CG38" s="522"/>
      <c r="CH38" s="522"/>
      <c r="CI38" s="522"/>
      <c r="CJ38" s="523"/>
      <c r="CK38" s="521"/>
      <c r="CL38" s="522"/>
      <c r="CM38" s="522"/>
      <c r="CN38" s="522"/>
      <c r="CO38" s="522"/>
      <c r="CP38" s="522"/>
      <c r="CQ38" s="523"/>
      <c r="CR38" s="521"/>
      <c r="CS38" s="522"/>
      <c r="CT38" s="522"/>
      <c r="CU38" s="522"/>
      <c r="CV38" s="522"/>
      <c r="CW38" s="523"/>
      <c r="CX38" s="521"/>
      <c r="CY38" s="522"/>
      <c r="CZ38" s="522"/>
      <c r="DA38" s="522"/>
      <c r="DB38" s="522"/>
      <c r="DC38" s="523"/>
      <c r="DD38" s="521"/>
      <c r="DE38" s="522"/>
      <c r="DF38" s="522"/>
      <c r="DG38" s="522"/>
      <c r="DH38" s="522"/>
      <c r="DI38" s="522"/>
      <c r="DJ38" s="523"/>
      <c r="DK38" s="521"/>
      <c r="DL38" s="522"/>
      <c r="DM38" s="522"/>
      <c r="DN38" s="522"/>
      <c r="DO38" s="522"/>
      <c r="DP38" s="523"/>
      <c r="DQ38" s="515">
        <f>DQ39+DQ40+DQ41+DQ42+DQ43</f>
        <v>40.890460000000004</v>
      </c>
      <c r="DR38" s="522"/>
      <c r="DS38" s="522"/>
      <c r="DT38" s="522"/>
      <c r="DU38" s="522"/>
      <c r="DV38" s="522"/>
      <c r="DW38" s="523"/>
      <c r="DX38" s="521"/>
      <c r="DY38" s="522"/>
      <c r="DZ38" s="522"/>
      <c r="EA38" s="523"/>
      <c r="EB38" s="515">
        <f>EB39+EB40+EB41+EB43</f>
        <v>11.188608</v>
      </c>
      <c r="EC38" s="522"/>
      <c r="ED38" s="522"/>
      <c r="EE38" s="523"/>
      <c r="EF38" s="515">
        <f>EF39+EF40+EF41+EF43</f>
        <v>28.854852</v>
      </c>
      <c r="EG38" s="522"/>
      <c r="EH38" s="522"/>
      <c r="EI38" s="522"/>
      <c r="EJ38" s="522"/>
      <c r="EK38" s="522"/>
      <c r="EL38" s="523"/>
      <c r="EM38" s="521">
        <f>EM42</f>
        <v>0.8470000000000001</v>
      </c>
      <c r="EN38" s="522"/>
      <c r="EO38" s="522"/>
      <c r="EP38" s="522"/>
      <c r="EQ38" s="522"/>
      <c r="ER38" s="523"/>
      <c r="ES38" s="521"/>
      <c r="ET38" s="522"/>
      <c r="EU38" s="522"/>
      <c r="EV38" s="522"/>
      <c r="EW38" s="522"/>
      <c r="EX38" s="523"/>
      <c r="EY38" s="521"/>
      <c r="EZ38" s="522"/>
      <c r="FA38" s="522"/>
      <c r="FB38" s="522"/>
      <c r="FC38" s="522"/>
      <c r="FD38" s="522"/>
      <c r="FE38" s="523"/>
      <c r="FF38" s="521"/>
      <c r="FG38" s="522"/>
      <c r="FH38" s="522"/>
      <c r="FI38" s="522"/>
      <c r="FJ38" s="522"/>
      <c r="FK38" s="522"/>
      <c r="FL38" s="523"/>
      <c r="FM38" s="521"/>
      <c r="FN38" s="522"/>
      <c r="FO38" s="522"/>
      <c r="FP38" s="522"/>
      <c r="FQ38" s="522"/>
      <c r="FR38" s="522"/>
      <c r="FS38" s="523"/>
      <c r="FT38" s="521"/>
      <c r="FU38" s="522"/>
      <c r="FV38" s="522"/>
      <c r="FW38" s="522"/>
      <c r="FX38" s="522"/>
      <c r="FY38" s="523"/>
      <c r="FZ38" s="521"/>
      <c r="GA38" s="522"/>
      <c r="GB38" s="522"/>
      <c r="GC38" s="522"/>
      <c r="GD38" s="522"/>
      <c r="GE38" s="522"/>
      <c r="GF38" s="523"/>
      <c r="GG38" s="521"/>
      <c r="GH38" s="522"/>
      <c r="GI38" s="522"/>
      <c r="GJ38" s="522"/>
      <c r="GK38" s="522"/>
      <c r="GL38" s="522"/>
      <c r="GM38" s="522"/>
      <c r="GN38" s="522"/>
      <c r="GO38" s="523"/>
      <c r="GP38" s="521"/>
      <c r="GQ38" s="522"/>
      <c r="GR38" s="522"/>
      <c r="GS38" s="522"/>
      <c r="GT38" s="522"/>
      <c r="GU38" s="522"/>
      <c r="GV38" s="523"/>
      <c r="GW38" s="521"/>
      <c r="GX38" s="522"/>
      <c r="GY38" s="522"/>
      <c r="GZ38" s="522"/>
      <c r="HA38" s="522"/>
      <c r="HB38" s="523"/>
      <c r="HC38" s="521"/>
      <c r="HD38" s="522"/>
      <c r="HE38" s="522"/>
      <c r="HF38" s="522"/>
      <c r="HG38" s="522"/>
      <c r="HH38" s="522"/>
      <c r="HI38" s="523"/>
      <c r="HJ38" s="521"/>
      <c r="HK38" s="522"/>
      <c r="HL38" s="522"/>
      <c r="HM38" s="522"/>
      <c r="HN38" s="522"/>
      <c r="HO38" s="523"/>
      <c r="HP38" s="521"/>
      <c r="HQ38" s="522"/>
      <c r="HR38" s="522"/>
      <c r="HS38" s="522"/>
      <c r="HT38" s="522"/>
      <c r="HU38" s="523"/>
      <c r="HV38" s="521"/>
      <c r="HW38" s="522"/>
      <c r="HX38" s="522"/>
      <c r="HY38" s="522"/>
      <c r="HZ38" s="522"/>
      <c r="IA38" s="522"/>
      <c r="IB38" s="523"/>
      <c r="IC38" s="521"/>
      <c r="ID38" s="522"/>
      <c r="IE38" s="522"/>
      <c r="IF38" s="522"/>
      <c r="IG38" s="522"/>
      <c r="IH38" s="523"/>
    </row>
    <row r="39" spans="1:242" s="2" customFormat="1" ht="33" customHeight="1">
      <c r="A39" s="518" t="s">
        <v>138</v>
      </c>
      <c r="B39" s="519"/>
      <c r="C39" s="519"/>
      <c r="D39" s="519"/>
      <c r="E39" s="520"/>
      <c r="F39" s="554" t="s">
        <v>209</v>
      </c>
      <c r="G39" s="555"/>
      <c r="H39" s="555"/>
      <c r="I39" s="555"/>
      <c r="J39" s="555"/>
      <c r="K39" s="555"/>
      <c r="L39" s="555"/>
      <c r="M39" s="555"/>
      <c r="N39" s="555"/>
      <c r="O39" s="555"/>
      <c r="P39" s="555"/>
      <c r="Q39" s="555"/>
      <c r="R39" s="555"/>
      <c r="S39" s="555"/>
      <c r="T39" s="555"/>
      <c r="U39" s="555"/>
      <c r="V39" s="555"/>
      <c r="W39" s="555"/>
      <c r="X39" s="555"/>
      <c r="Y39" s="555"/>
      <c r="Z39" s="556"/>
      <c r="AA39" s="44"/>
      <c r="AB39" s="45"/>
      <c r="AC39" s="45"/>
      <c r="AD39" s="45"/>
      <c r="AE39" s="45"/>
      <c r="AF39" s="46"/>
      <c r="AG39" s="44"/>
      <c r="AH39" s="45"/>
      <c r="AI39" s="45"/>
      <c r="AJ39" s="45"/>
      <c r="AK39" s="45"/>
      <c r="AL39" s="45"/>
      <c r="AM39" s="46"/>
      <c r="AN39" s="44"/>
      <c r="AO39" s="45"/>
      <c r="AP39" s="45"/>
      <c r="AQ39" s="45"/>
      <c r="AR39" s="45"/>
      <c r="AS39" s="45"/>
      <c r="AT39" s="46"/>
      <c r="AU39" s="44"/>
      <c r="AV39" s="45"/>
      <c r="AW39" s="45"/>
      <c r="AX39" s="45"/>
      <c r="AY39" s="45"/>
      <c r="AZ39" s="45"/>
      <c r="BA39" s="46"/>
      <c r="BB39" s="521"/>
      <c r="BC39" s="522"/>
      <c r="BD39" s="522"/>
      <c r="BE39" s="522"/>
      <c r="BF39" s="522"/>
      <c r="BG39" s="523"/>
      <c r="BH39" s="521"/>
      <c r="BI39" s="522"/>
      <c r="BJ39" s="522"/>
      <c r="BK39" s="522"/>
      <c r="BL39" s="522"/>
      <c r="BM39" s="522"/>
      <c r="BN39" s="523"/>
      <c r="BO39" s="521"/>
      <c r="BP39" s="522"/>
      <c r="BQ39" s="522"/>
      <c r="BR39" s="522"/>
      <c r="BS39" s="522"/>
      <c r="BT39" s="522"/>
      <c r="BU39" s="522"/>
      <c r="BV39" s="522"/>
      <c r="BW39" s="523"/>
      <c r="BX39" s="521"/>
      <c r="BY39" s="522"/>
      <c r="BZ39" s="522"/>
      <c r="CA39" s="522"/>
      <c r="CB39" s="522"/>
      <c r="CC39" s="522"/>
      <c r="CD39" s="523"/>
      <c r="CE39" s="521"/>
      <c r="CF39" s="522"/>
      <c r="CG39" s="522"/>
      <c r="CH39" s="522"/>
      <c r="CI39" s="522"/>
      <c r="CJ39" s="523"/>
      <c r="CK39" s="521"/>
      <c r="CL39" s="522"/>
      <c r="CM39" s="522"/>
      <c r="CN39" s="522"/>
      <c r="CO39" s="522"/>
      <c r="CP39" s="522"/>
      <c r="CQ39" s="523"/>
      <c r="CR39" s="521"/>
      <c r="CS39" s="522"/>
      <c r="CT39" s="522"/>
      <c r="CU39" s="522"/>
      <c r="CV39" s="522"/>
      <c r="CW39" s="523"/>
      <c r="CX39" s="521"/>
      <c r="CY39" s="522"/>
      <c r="CZ39" s="522"/>
      <c r="DA39" s="522"/>
      <c r="DB39" s="522"/>
      <c r="DC39" s="523"/>
      <c r="DD39" s="521"/>
      <c r="DE39" s="522"/>
      <c r="DF39" s="522"/>
      <c r="DG39" s="522"/>
      <c r="DH39" s="522"/>
      <c r="DI39" s="522"/>
      <c r="DJ39" s="523"/>
      <c r="DK39" s="521"/>
      <c r="DL39" s="522"/>
      <c r="DM39" s="522"/>
      <c r="DN39" s="522"/>
      <c r="DO39" s="522"/>
      <c r="DP39" s="523"/>
      <c r="DQ39" s="557">
        <f>DX39+EB39+EF39+EM39</f>
        <v>2.638429</v>
      </c>
      <c r="DR39" s="558"/>
      <c r="DS39" s="558"/>
      <c r="DT39" s="558"/>
      <c r="DU39" s="558"/>
      <c r="DV39" s="558"/>
      <c r="DW39" s="559"/>
      <c r="DX39" s="521"/>
      <c r="DY39" s="522"/>
      <c r="DZ39" s="522"/>
      <c r="EA39" s="523"/>
      <c r="EB39" s="521">
        <f>1.28287358/1.18</f>
        <v>1.087181</v>
      </c>
      <c r="EC39" s="522"/>
      <c r="ED39" s="522"/>
      <c r="EE39" s="523"/>
      <c r="EF39" s="515">
        <f>1.83047264/1.18</f>
        <v>1.551248</v>
      </c>
      <c r="EG39" s="516"/>
      <c r="EH39" s="516"/>
      <c r="EI39" s="516"/>
      <c r="EJ39" s="516"/>
      <c r="EK39" s="516"/>
      <c r="EL39" s="517"/>
      <c r="EM39" s="521"/>
      <c r="EN39" s="522"/>
      <c r="EO39" s="522"/>
      <c r="EP39" s="522"/>
      <c r="EQ39" s="522"/>
      <c r="ER39" s="523"/>
      <c r="ES39" s="521"/>
      <c r="ET39" s="522"/>
      <c r="EU39" s="522"/>
      <c r="EV39" s="522"/>
      <c r="EW39" s="522"/>
      <c r="EX39" s="523"/>
      <c r="EY39" s="521"/>
      <c r="EZ39" s="522"/>
      <c r="FA39" s="522"/>
      <c r="FB39" s="522"/>
      <c r="FC39" s="522"/>
      <c r="FD39" s="522"/>
      <c r="FE39" s="523"/>
      <c r="FF39" s="521"/>
      <c r="FG39" s="522"/>
      <c r="FH39" s="522"/>
      <c r="FI39" s="522"/>
      <c r="FJ39" s="522"/>
      <c r="FK39" s="522"/>
      <c r="FL39" s="523"/>
      <c r="FM39" s="521"/>
      <c r="FN39" s="522"/>
      <c r="FO39" s="522"/>
      <c r="FP39" s="522"/>
      <c r="FQ39" s="522"/>
      <c r="FR39" s="522"/>
      <c r="FS39" s="523"/>
      <c r="FT39" s="521"/>
      <c r="FU39" s="522"/>
      <c r="FV39" s="522"/>
      <c r="FW39" s="522"/>
      <c r="FX39" s="522"/>
      <c r="FY39" s="523"/>
      <c r="FZ39" s="521"/>
      <c r="GA39" s="522"/>
      <c r="GB39" s="522"/>
      <c r="GC39" s="522"/>
      <c r="GD39" s="522"/>
      <c r="GE39" s="522"/>
      <c r="GF39" s="523"/>
      <c r="GG39" s="521"/>
      <c r="GH39" s="522"/>
      <c r="GI39" s="522"/>
      <c r="GJ39" s="522"/>
      <c r="GK39" s="522"/>
      <c r="GL39" s="522"/>
      <c r="GM39" s="522"/>
      <c r="GN39" s="522"/>
      <c r="GO39" s="523"/>
      <c r="GP39" s="521"/>
      <c r="GQ39" s="522"/>
      <c r="GR39" s="522"/>
      <c r="GS39" s="522"/>
      <c r="GT39" s="522"/>
      <c r="GU39" s="522"/>
      <c r="GV39" s="523"/>
      <c r="GW39" s="521">
        <v>2016</v>
      </c>
      <c r="GX39" s="522"/>
      <c r="GY39" s="522"/>
      <c r="GZ39" s="522"/>
      <c r="HA39" s="522"/>
      <c r="HB39" s="523"/>
      <c r="HC39" s="521">
        <v>23</v>
      </c>
      <c r="HD39" s="522"/>
      <c r="HE39" s="522"/>
      <c r="HF39" s="522"/>
      <c r="HG39" s="522"/>
      <c r="HH39" s="522"/>
      <c r="HI39" s="523"/>
      <c r="HJ39" s="521"/>
      <c r="HK39" s="522"/>
      <c r="HL39" s="522"/>
      <c r="HM39" s="522"/>
      <c r="HN39" s="522"/>
      <c r="HO39" s="523"/>
      <c r="HP39" s="542" t="s">
        <v>291</v>
      </c>
      <c r="HQ39" s="543"/>
      <c r="HR39" s="543"/>
      <c r="HS39" s="543"/>
      <c r="HT39" s="543"/>
      <c r="HU39" s="544"/>
      <c r="HV39" s="521">
        <v>1.4</v>
      </c>
      <c r="HW39" s="522"/>
      <c r="HX39" s="522"/>
      <c r="HY39" s="522"/>
      <c r="HZ39" s="522"/>
      <c r="IA39" s="522"/>
      <c r="IB39" s="523"/>
      <c r="IC39" s="521"/>
      <c r="ID39" s="522"/>
      <c r="IE39" s="522"/>
      <c r="IF39" s="522"/>
      <c r="IG39" s="522"/>
      <c r="IH39" s="523"/>
    </row>
    <row r="40" spans="1:242" s="2" customFormat="1" ht="33" customHeight="1">
      <c r="A40" s="518" t="s">
        <v>139</v>
      </c>
      <c r="B40" s="519"/>
      <c r="C40" s="519"/>
      <c r="D40" s="519"/>
      <c r="E40" s="520"/>
      <c r="F40" s="554" t="s">
        <v>208</v>
      </c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S40" s="555"/>
      <c r="T40" s="555"/>
      <c r="U40" s="555"/>
      <c r="V40" s="555"/>
      <c r="W40" s="555"/>
      <c r="X40" s="555"/>
      <c r="Y40" s="555"/>
      <c r="Z40" s="556"/>
      <c r="AA40" s="44"/>
      <c r="AB40" s="45"/>
      <c r="AC40" s="45"/>
      <c r="AD40" s="45"/>
      <c r="AE40" s="45"/>
      <c r="AF40" s="46"/>
      <c r="AG40" s="44"/>
      <c r="AH40" s="45"/>
      <c r="AI40" s="45"/>
      <c r="AJ40" s="45"/>
      <c r="AK40" s="45"/>
      <c r="AL40" s="45"/>
      <c r="AM40" s="46"/>
      <c r="AN40" s="44"/>
      <c r="AO40" s="45"/>
      <c r="AP40" s="45"/>
      <c r="AQ40" s="45"/>
      <c r="AR40" s="45"/>
      <c r="AS40" s="45"/>
      <c r="AT40" s="46"/>
      <c r="AU40" s="44"/>
      <c r="AV40" s="45"/>
      <c r="AW40" s="45"/>
      <c r="AX40" s="45"/>
      <c r="AY40" s="45"/>
      <c r="AZ40" s="45"/>
      <c r="BA40" s="46"/>
      <c r="BB40" s="521"/>
      <c r="BC40" s="522"/>
      <c r="BD40" s="522"/>
      <c r="BE40" s="522"/>
      <c r="BF40" s="522"/>
      <c r="BG40" s="523"/>
      <c r="BH40" s="521"/>
      <c r="BI40" s="522"/>
      <c r="BJ40" s="522"/>
      <c r="BK40" s="522"/>
      <c r="BL40" s="522"/>
      <c r="BM40" s="522"/>
      <c r="BN40" s="523"/>
      <c r="BO40" s="521"/>
      <c r="BP40" s="522"/>
      <c r="BQ40" s="522"/>
      <c r="BR40" s="522"/>
      <c r="BS40" s="522"/>
      <c r="BT40" s="522"/>
      <c r="BU40" s="522"/>
      <c r="BV40" s="522"/>
      <c r="BW40" s="523"/>
      <c r="BX40" s="521"/>
      <c r="BY40" s="522"/>
      <c r="BZ40" s="522"/>
      <c r="CA40" s="522"/>
      <c r="CB40" s="522"/>
      <c r="CC40" s="522"/>
      <c r="CD40" s="523"/>
      <c r="CE40" s="521"/>
      <c r="CF40" s="522"/>
      <c r="CG40" s="522"/>
      <c r="CH40" s="522"/>
      <c r="CI40" s="522"/>
      <c r="CJ40" s="523"/>
      <c r="CK40" s="521"/>
      <c r="CL40" s="522"/>
      <c r="CM40" s="522"/>
      <c r="CN40" s="522"/>
      <c r="CO40" s="522"/>
      <c r="CP40" s="522"/>
      <c r="CQ40" s="523"/>
      <c r="CR40" s="521"/>
      <c r="CS40" s="522"/>
      <c r="CT40" s="522"/>
      <c r="CU40" s="522"/>
      <c r="CV40" s="522"/>
      <c r="CW40" s="523"/>
      <c r="CX40" s="521"/>
      <c r="CY40" s="522"/>
      <c r="CZ40" s="522"/>
      <c r="DA40" s="522"/>
      <c r="DB40" s="522"/>
      <c r="DC40" s="523"/>
      <c r="DD40" s="521"/>
      <c r="DE40" s="522"/>
      <c r="DF40" s="522"/>
      <c r="DG40" s="522"/>
      <c r="DH40" s="522"/>
      <c r="DI40" s="522"/>
      <c r="DJ40" s="523"/>
      <c r="DK40" s="521"/>
      <c r="DL40" s="522"/>
      <c r="DM40" s="522"/>
      <c r="DN40" s="522"/>
      <c r="DO40" s="522"/>
      <c r="DP40" s="523"/>
      <c r="DQ40" s="557">
        <f>EB40+EF40</f>
        <v>3.4910310000000004</v>
      </c>
      <c r="DR40" s="558"/>
      <c r="DS40" s="558"/>
      <c r="DT40" s="558"/>
      <c r="DU40" s="558"/>
      <c r="DV40" s="558"/>
      <c r="DW40" s="559"/>
      <c r="DX40" s="521"/>
      <c r="DY40" s="522"/>
      <c r="DZ40" s="522"/>
      <c r="EA40" s="523"/>
      <c r="EB40" s="521">
        <f>2.58116386/1.18</f>
        <v>2.1874270000000005</v>
      </c>
      <c r="EC40" s="522"/>
      <c r="ED40" s="522"/>
      <c r="EE40" s="523"/>
      <c r="EF40" s="515">
        <f>1.53825272/1.18</f>
        <v>1.303604</v>
      </c>
      <c r="EG40" s="516"/>
      <c r="EH40" s="516"/>
      <c r="EI40" s="516"/>
      <c r="EJ40" s="516"/>
      <c r="EK40" s="516"/>
      <c r="EL40" s="517"/>
      <c r="EM40" s="521"/>
      <c r="EN40" s="522"/>
      <c r="EO40" s="522"/>
      <c r="EP40" s="522"/>
      <c r="EQ40" s="522"/>
      <c r="ER40" s="523"/>
      <c r="ES40" s="521"/>
      <c r="ET40" s="522"/>
      <c r="EU40" s="522"/>
      <c r="EV40" s="522"/>
      <c r="EW40" s="522"/>
      <c r="EX40" s="523"/>
      <c r="EY40" s="521"/>
      <c r="EZ40" s="522"/>
      <c r="FA40" s="522"/>
      <c r="FB40" s="522"/>
      <c r="FC40" s="522"/>
      <c r="FD40" s="522"/>
      <c r="FE40" s="523"/>
      <c r="FF40" s="521"/>
      <c r="FG40" s="522"/>
      <c r="FH40" s="522"/>
      <c r="FI40" s="522"/>
      <c r="FJ40" s="522"/>
      <c r="FK40" s="522"/>
      <c r="FL40" s="523"/>
      <c r="FM40" s="521"/>
      <c r="FN40" s="522"/>
      <c r="FO40" s="522"/>
      <c r="FP40" s="522"/>
      <c r="FQ40" s="522"/>
      <c r="FR40" s="522"/>
      <c r="FS40" s="523"/>
      <c r="FT40" s="521"/>
      <c r="FU40" s="522"/>
      <c r="FV40" s="522"/>
      <c r="FW40" s="522"/>
      <c r="FX40" s="522"/>
      <c r="FY40" s="523"/>
      <c r="FZ40" s="521"/>
      <c r="GA40" s="522"/>
      <c r="GB40" s="522"/>
      <c r="GC40" s="522"/>
      <c r="GD40" s="522"/>
      <c r="GE40" s="522"/>
      <c r="GF40" s="523"/>
      <c r="GG40" s="521"/>
      <c r="GH40" s="522"/>
      <c r="GI40" s="522"/>
      <c r="GJ40" s="522"/>
      <c r="GK40" s="522"/>
      <c r="GL40" s="522"/>
      <c r="GM40" s="522"/>
      <c r="GN40" s="522"/>
      <c r="GO40" s="523"/>
      <c r="GP40" s="521"/>
      <c r="GQ40" s="522"/>
      <c r="GR40" s="522"/>
      <c r="GS40" s="522"/>
      <c r="GT40" s="522"/>
      <c r="GU40" s="522"/>
      <c r="GV40" s="523"/>
      <c r="GW40" s="521">
        <v>2016</v>
      </c>
      <c r="GX40" s="522"/>
      <c r="GY40" s="522"/>
      <c r="GZ40" s="522"/>
      <c r="HA40" s="522"/>
      <c r="HB40" s="523"/>
      <c r="HC40" s="521">
        <v>23</v>
      </c>
      <c r="HD40" s="522"/>
      <c r="HE40" s="522"/>
      <c r="HF40" s="522"/>
      <c r="HG40" s="522"/>
      <c r="HH40" s="522"/>
      <c r="HI40" s="523"/>
      <c r="HJ40" s="521"/>
      <c r="HK40" s="522"/>
      <c r="HL40" s="522"/>
      <c r="HM40" s="522"/>
      <c r="HN40" s="522"/>
      <c r="HO40" s="523"/>
      <c r="HP40" s="542" t="s">
        <v>291</v>
      </c>
      <c r="HQ40" s="543"/>
      <c r="HR40" s="543"/>
      <c r="HS40" s="543"/>
      <c r="HT40" s="543"/>
      <c r="HU40" s="544"/>
      <c r="HV40" s="521">
        <v>1</v>
      </c>
      <c r="HW40" s="522"/>
      <c r="HX40" s="522"/>
      <c r="HY40" s="522"/>
      <c r="HZ40" s="522"/>
      <c r="IA40" s="522"/>
      <c r="IB40" s="523"/>
      <c r="IC40" s="521"/>
      <c r="ID40" s="522"/>
      <c r="IE40" s="522"/>
      <c r="IF40" s="522"/>
      <c r="IG40" s="522"/>
      <c r="IH40" s="523"/>
    </row>
    <row r="41" spans="1:252" s="2" customFormat="1" ht="48.75" customHeight="1">
      <c r="A41" s="518" t="s">
        <v>217</v>
      </c>
      <c r="B41" s="519"/>
      <c r="C41" s="519"/>
      <c r="D41" s="519"/>
      <c r="E41" s="520"/>
      <c r="F41" s="530" t="s">
        <v>289</v>
      </c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  <c r="R41" s="531"/>
      <c r="S41" s="531"/>
      <c r="T41" s="531"/>
      <c r="U41" s="531"/>
      <c r="V41" s="531"/>
      <c r="W41" s="531"/>
      <c r="X41" s="531"/>
      <c r="Y41" s="531"/>
      <c r="Z41" s="532"/>
      <c r="AA41" s="44"/>
      <c r="AB41" s="45"/>
      <c r="AC41" s="45"/>
      <c r="AD41" s="45"/>
      <c r="AE41" s="45"/>
      <c r="AF41" s="46"/>
      <c r="AG41" s="44"/>
      <c r="AH41" s="45"/>
      <c r="AI41" s="45"/>
      <c r="AJ41" s="45"/>
      <c r="AK41" s="45"/>
      <c r="AL41" s="45"/>
      <c r="AM41" s="46"/>
      <c r="AN41" s="44"/>
      <c r="AO41" s="45"/>
      <c r="AP41" s="45"/>
      <c r="AQ41" s="45"/>
      <c r="AR41" s="45"/>
      <c r="AS41" s="45"/>
      <c r="AT41" s="46"/>
      <c r="AU41" s="44"/>
      <c r="AV41" s="45"/>
      <c r="AW41" s="45"/>
      <c r="AX41" s="45"/>
      <c r="AY41" s="45"/>
      <c r="AZ41" s="45"/>
      <c r="BA41" s="46"/>
      <c r="BB41" s="521"/>
      <c r="BC41" s="522"/>
      <c r="BD41" s="522"/>
      <c r="BE41" s="522"/>
      <c r="BF41" s="522"/>
      <c r="BG41" s="523"/>
      <c r="BH41" s="521"/>
      <c r="BI41" s="522"/>
      <c r="BJ41" s="522"/>
      <c r="BK41" s="522"/>
      <c r="BL41" s="522"/>
      <c r="BM41" s="522"/>
      <c r="BN41" s="523"/>
      <c r="BO41" s="521"/>
      <c r="BP41" s="522"/>
      <c r="BQ41" s="522"/>
      <c r="BR41" s="522"/>
      <c r="BS41" s="522"/>
      <c r="BT41" s="522"/>
      <c r="BU41" s="522"/>
      <c r="BV41" s="522"/>
      <c r="BW41" s="523"/>
      <c r="BX41" s="521"/>
      <c r="BY41" s="522"/>
      <c r="BZ41" s="522"/>
      <c r="CA41" s="522"/>
      <c r="CB41" s="522"/>
      <c r="CC41" s="522"/>
      <c r="CD41" s="523"/>
      <c r="CE41" s="521"/>
      <c r="CF41" s="522"/>
      <c r="CG41" s="522"/>
      <c r="CH41" s="522"/>
      <c r="CI41" s="522"/>
      <c r="CJ41" s="523"/>
      <c r="CK41" s="521"/>
      <c r="CL41" s="522"/>
      <c r="CM41" s="522"/>
      <c r="CN41" s="522"/>
      <c r="CO41" s="522"/>
      <c r="CP41" s="522"/>
      <c r="CQ41" s="523"/>
      <c r="CR41" s="521"/>
      <c r="CS41" s="522"/>
      <c r="CT41" s="522"/>
      <c r="CU41" s="522"/>
      <c r="CV41" s="522"/>
      <c r="CW41" s="523"/>
      <c r="CX41" s="521"/>
      <c r="CY41" s="522"/>
      <c r="CZ41" s="522"/>
      <c r="DA41" s="522"/>
      <c r="DB41" s="522"/>
      <c r="DC41" s="523"/>
      <c r="DD41" s="521"/>
      <c r="DE41" s="522"/>
      <c r="DF41" s="522"/>
      <c r="DG41" s="522"/>
      <c r="DH41" s="522"/>
      <c r="DI41" s="522"/>
      <c r="DJ41" s="523"/>
      <c r="DK41" s="521"/>
      <c r="DL41" s="522"/>
      <c r="DM41" s="522"/>
      <c r="DN41" s="522"/>
      <c r="DO41" s="522"/>
      <c r="DP41" s="523"/>
      <c r="DQ41" s="557">
        <f>EB41+EF41</f>
        <v>13.914</v>
      </c>
      <c r="DR41" s="558"/>
      <c r="DS41" s="558"/>
      <c r="DT41" s="558"/>
      <c r="DU41" s="558"/>
      <c r="DV41" s="558"/>
      <c r="DW41" s="559"/>
      <c r="DX41" s="521"/>
      <c r="DY41" s="522"/>
      <c r="DZ41" s="522"/>
      <c r="EA41" s="523"/>
      <c r="EB41" s="515">
        <f>2.914</f>
        <v>2.914</v>
      </c>
      <c r="EC41" s="516"/>
      <c r="ED41" s="516"/>
      <c r="EE41" s="517"/>
      <c r="EF41" s="515">
        <f>11</f>
        <v>11</v>
      </c>
      <c r="EG41" s="516"/>
      <c r="EH41" s="516"/>
      <c r="EI41" s="516"/>
      <c r="EJ41" s="516"/>
      <c r="EK41" s="516"/>
      <c r="EL41" s="517"/>
      <c r="EM41" s="521"/>
      <c r="EN41" s="522"/>
      <c r="EO41" s="522"/>
      <c r="EP41" s="522"/>
      <c r="EQ41" s="522"/>
      <c r="ER41" s="523"/>
      <c r="ES41" s="521"/>
      <c r="ET41" s="522"/>
      <c r="EU41" s="522"/>
      <c r="EV41" s="522"/>
      <c r="EW41" s="522"/>
      <c r="EX41" s="523"/>
      <c r="EY41" s="521"/>
      <c r="EZ41" s="522"/>
      <c r="FA41" s="522"/>
      <c r="FB41" s="522"/>
      <c r="FC41" s="522"/>
      <c r="FD41" s="522"/>
      <c r="FE41" s="523"/>
      <c r="FF41" s="521"/>
      <c r="FG41" s="522"/>
      <c r="FH41" s="522"/>
      <c r="FI41" s="522"/>
      <c r="FJ41" s="522"/>
      <c r="FK41" s="522"/>
      <c r="FL41" s="523"/>
      <c r="FM41" s="521"/>
      <c r="FN41" s="522"/>
      <c r="FO41" s="522"/>
      <c r="FP41" s="522"/>
      <c r="FQ41" s="522"/>
      <c r="FR41" s="522"/>
      <c r="FS41" s="523"/>
      <c r="FT41" s="521"/>
      <c r="FU41" s="522"/>
      <c r="FV41" s="522"/>
      <c r="FW41" s="522"/>
      <c r="FX41" s="522"/>
      <c r="FY41" s="523"/>
      <c r="FZ41" s="521"/>
      <c r="GA41" s="522"/>
      <c r="GB41" s="522"/>
      <c r="GC41" s="522"/>
      <c r="GD41" s="522"/>
      <c r="GE41" s="522"/>
      <c r="GF41" s="523"/>
      <c r="GG41" s="521"/>
      <c r="GH41" s="522"/>
      <c r="GI41" s="522"/>
      <c r="GJ41" s="522"/>
      <c r="GK41" s="522"/>
      <c r="GL41" s="522"/>
      <c r="GM41" s="522"/>
      <c r="GN41" s="522"/>
      <c r="GO41" s="523"/>
      <c r="GP41" s="521"/>
      <c r="GQ41" s="522"/>
      <c r="GR41" s="522"/>
      <c r="GS41" s="522"/>
      <c r="GT41" s="522"/>
      <c r="GU41" s="522"/>
      <c r="GV41" s="523"/>
      <c r="GW41" s="521">
        <v>2016</v>
      </c>
      <c r="GX41" s="522"/>
      <c r="GY41" s="522"/>
      <c r="GZ41" s="522"/>
      <c r="HA41" s="522"/>
      <c r="HB41" s="523"/>
      <c r="HC41" s="512"/>
      <c r="HD41" s="513"/>
      <c r="HE41" s="513"/>
      <c r="HF41" s="513"/>
      <c r="HG41" s="513"/>
      <c r="HH41" s="513"/>
      <c r="HI41" s="514"/>
      <c r="HJ41" s="542" t="s">
        <v>232</v>
      </c>
      <c r="HK41" s="543"/>
      <c r="HL41" s="543"/>
      <c r="HM41" s="543"/>
      <c r="HN41" s="543"/>
      <c r="HO41" s="544"/>
      <c r="HP41" s="542" t="s">
        <v>236</v>
      </c>
      <c r="HQ41" s="543"/>
      <c r="HR41" s="543"/>
      <c r="HS41" s="543"/>
      <c r="HT41" s="543"/>
      <c r="HU41" s="544"/>
      <c r="HV41" s="521">
        <v>10</v>
      </c>
      <c r="HW41" s="522"/>
      <c r="HX41" s="522"/>
      <c r="HY41" s="522"/>
      <c r="HZ41" s="522"/>
      <c r="IA41" s="522"/>
      <c r="IB41" s="523"/>
      <c r="IC41" s="512"/>
      <c r="ID41" s="513"/>
      <c r="IE41" s="513"/>
      <c r="IF41" s="513"/>
      <c r="IG41" s="513"/>
      <c r="IH41" s="514"/>
      <c r="II41" s="52"/>
      <c r="IJ41" s="51"/>
      <c r="IK41" s="51"/>
      <c r="IL41" s="51"/>
      <c r="IM41" s="51"/>
      <c r="IN41" s="51"/>
      <c r="IO41" s="51"/>
      <c r="IP41" s="51"/>
      <c r="IQ41" s="51"/>
      <c r="IR41" s="51"/>
    </row>
    <row r="42" spans="1:252" s="2" customFormat="1" ht="10.5">
      <c r="A42" s="518" t="s">
        <v>218</v>
      </c>
      <c r="B42" s="519"/>
      <c r="C42" s="519"/>
      <c r="D42" s="519"/>
      <c r="E42" s="520"/>
      <c r="F42" s="530" t="s">
        <v>115</v>
      </c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S42" s="531"/>
      <c r="T42" s="531"/>
      <c r="U42" s="531"/>
      <c r="V42" s="531"/>
      <c r="W42" s="531"/>
      <c r="X42" s="531"/>
      <c r="Y42" s="531"/>
      <c r="Z42" s="532"/>
      <c r="AA42" s="44"/>
      <c r="AB42" s="45"/>
      <c r="AC42" s="45"/>
      <c r="AD42" s="45"/>
      <c r="AE42" s="45"/>
      <c r="AF42" s="46"/>
      <c r="AG42" s="44"/>
      <c r="AH42" s="45"/>
      <c r="AI42" s="45"/>
      <c r="AJ42" s="45"/>
      <c r="AK42" s="45"/>
      <c r="AL42" s="45"/>
      <c r="AM42" s="46"/>
      <c r="AN42" s="44"/>
      <c r="AO42" s="45"/>
      <c r="AP42" s="45"/>
      <c r="AQ42" s="45"/>
      <c r="AR42" s="45"/>
      <c r="AS42" s="45"/>
      <c r="AT42" s="46"/>
      <c r="AU42" s="44"/>
      <c r="AV42" s="45"/>
      <c r="AW42" s="45"/>
      <c r="AX42" s="45"/>
      <c r="AY42" s="45"/>
      <c r="AZ42" s="45"/>
      <c r="BA42" s="46"/>
      <c r="BB42" s="512"/>
      <c r="BC42" s="513"/>
      <c r="BD42" s="513"/>
      <c r="BE42" s="513"/>
      <c r="BF42" s="513"/>
      <c r="BG42" s="514"/>
      <c r="BH42" s="512"/>
      <c r="BI42" s="513"/>
      <c r="BJ42" s="513"/>
      <c r="BK42" s="513"/>
      <c r="BL42" s="513"/>
      <c r="BM42" s="513"/>
      <c r="BN42" s="514"/>
      <c r="BO42" s="512"/>
      <c r="BP42" s="513"/>
      <c r="BQ42" s="513"/>
      <c r="BR42" s="513"/>
      <c r="BS42" s="513"/>
      <c r="BT42" s="513"/>
      <c r="BU42" s="513"/>
      <c r="BV42" s="513"/>
      <c r="BW42" s="514"/>
      <c r="BX42" s="521"/>
      <c r="BY42" s="522"/>
      <c r="BZ42" s="522"/>
      <c r="CA42" s="522"/>
      <c r="CB42" s="522"/>
      <c r="CC42" s="522"/>
      <c r="CD42" s="523"/>
      <c r="CE42" s="521"/>
      <c r="CF42" s="522"/>
      <c r="CG42" s="522"/>
      <c r="CH42" s="522"/>
      <c r="CI42" s="522"/>
      <c r="CJ42" s="523"/>
      <c r="CK42" s="521"/>
      <c r="CL42" s="522"/>
      <c r="CM42" s="522"/>
      <c r="CN42" s="522"/>
      <c r="CO42" s="522"/>
      <c r="CP42" s="522"/>
      <c r="CQ42" s="523"/>
      <c r="CR42" s="521"/>
      <c r="CS42" s="522"/>
      <c r="CT42" s="522"/>
      <c r="CU42" s="522"/>
      <c r="CV42" s="522"/>
      <c r="CW42" s="523"/>
      <c r="CX42" s="521"/>
      <c r="CY42" s="522"/>
      <c r="CZ42" s="522"/>
      <c r="DA42" s="522"/>
      <c r="DB42" s="522"/>
      <c r="DC42" s="523"/>
      <c r="DD42" s="521"/>
      <c r="DE42" s="522"/>
      <c r="DF42" s="522"/>
      <c r="DG42" s="522"/>
      <c r="DH42" s="522"/>
      <c r="DI42" s="522"/>
      <c r="DJ42" s="523"/>
      <c r="DK42" s="521"/>
      <c r="DL42" s="522"/>
      <c r="DM42" s="522"/>
      <c r="DN42" s="522"/>
      <c r="DO42" s="522"/>
      <c r="DP42" s="523"/>
      <c r="DQ42" s="515">
        <f>EM42</f>
        <v>0.8470000000000001</v>
      </c>
      <c r="DR42" s="516"/>
      <c r="DS42" s="516"/>
      <c r="DT42" s="516"/>
      <c r="DU42" s="516"/>
      <c r="DV42" s="516"/>
      <c r="DW42" s="517"/>
      <c r="DX42" s="521"/>
      <c r="DY42" s="522"/>
      <c r="DZ42" s="522"/>
      <c r="EA42" s="523"/>
      <c r="EB42" s="521"/>
      <c r="EC42" s="522"/>
      <c r="ED42" s="522"/>
      <c r="EE42" s="523"/>
      <c r="EF42" s="521"/>
      <c r="EG42" s="522"/>
      <c r="EH42" s="522"/>
      <c r="EI42" s="522"/>
      <c r="EJ42" s="522"/>
      <c r="EK42" s="522"/>
      <c r="EL42" s="523"/>
      <c r="EM42" s="515">
        <f>1.475-0.625-0.003</f>
        <v>0.8470000000000001</v>
      </c>
      <c r="EN42" s="516"/>
      <c r="EO42" s="516"/>
      <c r="EP42" s="516"/>
      <c r="EQ42" s="516"/>
      <c r="ER42" s="517"/>
      <c r="ES42" s="512"/>
      <c r="ET42" s="513"/>
      <c r="EU42" s="513"/>
      <c r="EV42" s="513"/>
      <c r="EW42" s="513"/>
      <c r="EX42" s="514"/>
      <c r="EY42" s="512"/>
      <c r="EZ42" s="513"/>
      <c r="FA42" s="513"/>
      <c r="FB42" s="513"/>
      <c r="FC42" s="513"/>
      <c r="FD42" s="513"/>
      <c r="FE42" s="514"/>
      <c r="FF42" s="512"/>
      <c r="FG42" s="513"/>
      <c r="FH42" s="513"/>
      <c r="FI42" s="513"/>
      <c r="FJ42" s="513"/>
      <c r="FK42" s="513"/>
      <c r="FL42" s="514"/>
      <c r="FM42" s="512"/>
      <c r="FN42" s="513"/>
      <c r="FO42" s="513"/>
      <c r="FP42" s="513"/>
      <c r="FQ42" s="513"/>
      <c r="FR42" s="513"/>
      <c r="FS42" s="514"/>
      <c r="FT42" s="512"/>
      <c r="FU42" s="513"/>
      <c r="FV42" s="513"/>
      <c r="FW42" s="513"/>
      <c r="FX42" s="513"/>
      <c r="FY42" s="514"/>
      <c r="FZ42" s="512"/>
      <c r="GA42" s="513"/>
      <c r="GB42" s="513"/>
      <c r="GC42" s="513"/>
      <c r="GD42" s="513"/>
      <c r="GE42" s="513"/>
      <c r="GF42" s="514"/>
      <c r="GG42" s="512"/>
      <c r="GH42" s="513"/>
      <c r="GI42" s="513"/>
      <c r="GJ42" s="513"/>
      <c r="GK42" s="513"/>
      <c r="GL42" s="513"/>
      <c r="GM42" s="513"/>
      <c r="GN42" s="513"/>
      <c r="GO42" s="514"/>
      <c r="GP42" s="512"/>
      <c r="GQ42" s="513"/>
      <c r="GR42" s="513"/>
      <c r="GS42" s="513"/>
      <c r="GT42" s="513"/>
      <c r="GU42" s="513"/>
      <c r="GV42" s="514"/>
      <c r="GW42" s="512"/>
      <c r="GX42" s="513"/>
      <c r="GY42" s="513"/>
      <c r="GZ42" s="513"/>
      <c r="HA42" s="513"/>
      <c r="HB42" s="514"/>
      <c r="HC42" s="512"/>
      <c r="HD42" s="513"/>
      <c r="HE42" s="513"/>
      <c r="HF42" s="513"/>
      <c r="HG42" s="513"/>
      <c r="HH42" s="513"/>
      <c r="HI42" s="514"/>
      <c r="HJ42" s="512"/>
      <c r="HK42" s="513"/>
      <c r="HL42" s="513"/>
      <c r="HM42" s="513"/>
      <c r="HN42" s="513"/>
      <c r="HO42" s="514"/>
      <c r="HP42" s="512"/>
      <c r="HQ42" s="513"/>
      <c r="HR42" s="513"/>
      <c r="HS42" s="513"/>
      <c r="HT42" s="513"/>
      <c r="HU42" s="514"/>
      <c r="HV42" s="512"/>
      <c r="HW42" s="513"/>
      <c r="HX42" s="513"/>
      <c r="HY42" s="513"/>
      <c r="HZ42" s="513"/>
      <c r="IA42" s="513"/>
      <c r="IB42" s="514"/>
      <c r="IC42" s="512"/>
      <c r="ID42" s="513"/>
      <c r="IE42" s="513"/>
      <c r="IF42" s="513"/>
      <c r="IG42" s="513"/>
      <c r="IH42" s="514"/>
      <c r="II42" s="52"/>
      <c r="IJ42" s="51"/>
      <c r="IK42" s="51"/>
      <c r="IL42" s="51"/>
      <c r="IM42" s="51"/>
      <c r="IN42" s="51"/>
      <c r="IO42" s="51"/>
      <c r="IP42" s="51"/>
      <c r="IQ42" s="51"/>
      <c r="IR42" s="51"/>
    </row>
    <row r="43" spans="1:252" s="2" customFormat="1" ht="28.5" customHeight="1">
      <c r="A43" s="518" t="s">
        <v>244</v>
      </c>
      <c r="B43" s="519"/>
      <c r="C43" s="519"/>
      <c r="D43" s="519"/>
      <c r="E43" s="520"/>
      <c r="F43" s="530" t="s">
        <v>68</v>
      </c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2"/>
      <c r="AA43" s="44"/>
      <c r="AB43" s="45"/>
      <c r="AC43" s="45"/>
      <c r="AD43" s="45"/>
      <c r="AE43" s="45"/>
      <c r="AF43" s="46"/>
      <c r="AG43" s="44"/>
      <c r="AH43" s="45"/>
      <c r="AI43" s="45"/>
      <c r="AJ43" s="45"/>
      <c r="AK43" s="45"/>
      <c r="AL43" s="45"/>
      <c r="AM43" s="46"/>
      <c r="AN43" s="44"/>
      <c r="AO43" s="45"/>
      <c r="AP43" s="45"/>
      <c r="AQ43" s="45"/>
      <c r="AR43" s="45"/>
      <c r="AS43" s="45"/>
      <c r="AT43" s="46"/>
      <c r="AU43" s="44"/>
      <c r="AV43" s="45"/>
      <c r="AW43" s="45"/>
      <c r="AX43" s="45"/>
      <c r="AY43" s="45"/>
      <c r="AZ43" s="45"/>
      <c r="BA43" s="46"/>
      <c r="BB43" s="512"/>
      <c r="BC43" s="513"/>
      <c r="BD43" s="513"/>
      <c r="BE43" s="513"/>
      <c r="BF43" s="513"/>
      <c r="BG43" s="514"/>
      <c r="BH43" s="512"/>
      <c r="BI43" s="513"/>
      <c r="BJ43" s="513"/>
      <c r="BK43" s="513"/>
      <c r="BL43" s="513"/>
      <c r="BM43" s="513"/>
      <c r="BN43" s="514"/>
      <c r="BO43" s="512"/>
      <c r="BP43" s="513"/>
      <c r="BQ43" s="513"/>
      <c r="BR43" s="513"/>
      <c r="BS43" s="513"/>
      <c r="BT43" s="513"/>
      <c r="BU43" s="513"/>
      <c r="BV43" s="513"/>
      <c r="BW43" s="514"/>
      <c r="BX43" s="521"/>
      <c r="BY43" s="522"/>
      <c r="BZ43" s="522"/>
      <c r="CA43" s="522"/>
      <c r="CB43" s="522"/>
      <c r="CC43" s="522"/>
      <c r="CD43" s="523"/>
      <c r="CE43" s="521"/>
      <c r="CF43" s="522"/>
      <c r="CG43" s="522"/>
      <c r="CH43" s="522"/>
      <c r="CI43" s="522"/>
      <c r="CJ43" s="523"/>
      <c r="CK43" s="521"/>
      <c r="CL43" s="522"/>
      <c r="CM43" s="522"/>
      <c r="CN43" s="522"/>
      <c r="CO43" s="522"/>
      <c r="CP43" s="522"/>
      <c r="CQ43" s="523"/>
      <c r="CR43" s="521"/>
      <c r="CS43" s="522"/>
      <c r="CT43" s="522"/>
      <c r="CU43" s="522"/>
      <c r="CV43" s="522"/>
      <c r="CW43" s="523"/>
      <c r="CX43" s="521"/>
      <c r="CY43" s="522"/>
      <c r="CZ43" s="522"/>
      <c r="DA43" s="522"/>
      <c r="DB43" s="522"/>
      <c r="DC43" s="523"/>
      <c r="DD43" s="521"/>
      <c r="DE43" s="522"/>
      <c r="DF43" s="522"/>
      <c r="DG43" s="522"/>
      <c r="DH43" s="522"/>
      <c r="DI43" s="522"/>
      <c r="DJ43" s="523"/>
      <c r="DK43" s="521"/>
      <c r="DL43" s="522"/>
      <c r="DM43" s="522"/>
      <c r="DN43" s="522"/>
      <c r="DO43" s="522"/>
      <c r="DP43" s="523"/>
      <c r="DQ43" s="515">
        <f>EB43+EF43</f>
        <v>20</v>
      </c>
      <c r="DR43" s="516"/>
      <c r="DS43" s="516"/>
      <c r="DT43" s="516"/>
      <c r="DU43" s="516"/>
      <c r="DV43" s="516"/>
      <c r="DW43" s="517"/>
      <c r="DX43" s="515"/>
      <c r="DY43" s="516"/>
      <c r="DZ43" s="516"/>
      <c r="EA43" s="517"/>
      <c r="EB43" s="515">
        <v>5</v>
      </c>
      <c r="EC43" s="516"/>
      <c r="ED43" s="516"/>
      <c r="EE43" s="517"/>
      <c r="EF43" s="515">
        <v>15</v>
      </c>
      <c r="EG43" s="516"/>
      <c r="EH43" s="516"/>
      <c r="EI43" s="516"/>
      <c r="EJ43" s="516"/>
      <c r="EK43" s="516"/>
      <c r="EL43" s="517"/>
      <c r="EM43" s="512"/>
      <c r="EN43" s="513"/>
      <c r="EO43" s="513"/>
      <c r="EP43" s="513"/>
      <c r="EQ43" s="513"/>
      <c r="ER43" s="514"/>
      <c r="ES43" s="512"/>
      <c r="ET43" s="513"/>
      <c r="EU43" s="513"/>
      <c r="EV43" s="513"/>
      <c r="EW43" s="513"/>
      <c r="EX43" s="514"/>
      <c r="EY43" s="512"/>
      <c r="EZ43" s="513"/>
      <c r="FA43" s="513"/>
      <c r="FB43" s="513"/>
      <c r="FC43" s="513"/>
      <c r="FD43" s="513"/>
      <c r="FE43" s="514"/>
      <c r="FF43" s="512"/>
      <c r="FG43" s="513"/>
      <c r="FH43" s="513"/>
      <c r="FI43" s="513"/>
      <c r="FJ43" s="513"/>
      <c r="FK43" s="513"/>
      <c r="FL43" s="514"/>
      <c r="FM43" s="512"/>
      <c r="FN43" s="513"/>
      <c r="FO43" s="513"/>
      <c r="FP43" s="513"/>
      <c r="FQ43" s="513"/>
      <c r="FR43" s="513"/>
      <c r="FS43" s="514"/>
      <c r="FT43" s="512"/>
      <c r="FU43" s="513"/>
      <c r="FV43" s="513"/>
      <c r="FW43" s="513"/>
      <c r="FX43" s="513"/>
      <c r="FY43" s="514"/>
      <c r="FZ43" s="512"/>
      <c r="GA43" s="513"/>
      <c r="GB43" s="513"/>
      <c r="GC43" s="513"/>
      <c r="GD43" s="513"/>
      <c r="GE43" s="513"/>
      <c r="GF43" s="514"/>
      <c r="GG43" s="512"/>
      <c r="GH43" s="513"/>
      <c r="GI43" s="513"/>
      <c r="GJ43" s="513"/>
      <c r="GK43" s="513"/>
      <c r="GL43" s="513"/>
      <c r="GM43" s="513"/>
      <c r="GN43" s="513"/>
      <c r="GO43" s="514"/>
      <c r="GP43" s="512"/>
      <c r="GQ43" s="513"/>
      <c r="GR43" s="513"/>
      <c r="GS43" s="513"/>
      <c r="GT43" s="513"/>
      <c r="GU43" s="513"/>
      <c r="GV43" s="514"/>
      <c r="GW43" s="512"/>
      <c r="GX43" s="513"/>
      <c r="GY43" s="513"/>
      <c r="GZ43" s="513"/>
      <c r="HA43" s="513"/>
      <c r="HB43" s="514"/>
      <c r="HC43" s="512"/>
      <c r="HD43" s="513"/>
      <c r="HE43" s="513"/>
      <c r="HF43" s="513"/>
      <c r="HG43" s="513"/>
      <c r="HH43" s="513"/>
      <c r="HI43" s="514"/>
      <c r="HJ43" s="512"/>
      <c r="HK43" s="513"/>
      <c r="HL43" s="513"/>
      <c r="HM43" s="513"/>
      <c r="HN43" s="513"/>
      <c r="HO43" s="514"/>
      <c r="HP43" s="512"/>
      <c r="HQ43" s="513"/>
      <c r="HR43" s="513"/>
      <c r="HS43" s="513"/>
      <c r="HT43" s="513"/>
      <c r="HU43" s="514"/>
      <c r="HV43" s="512"/>
      <c r="HW43" s="513"/>
      <c r="HX43" s="513"/>
      <c r="HY43" s="513"/>
      <c r="HZ43" s="513"/>
      <c r="IA43" s="513"/>
      <c r="IB43" s="514"/>
      <c r="IC43" s="512"/>
      <c r="ID43" s="513"/>
      <c r="IE43" s="513"/>
      <c r="IF43" s="513"/>
      <c r="IG43" s="513"/>
      <c r="IH43" s="514"/>
      <c r="II43" s="52"/>
      <c r="IJ43" s="51"/>
      <c r="IK43" s="51"/>
      <c r="IL43" s="51"/>
      <c r="IM43" s="51"/>
      <c r="IN43" s="51"/>
      <c r="IO43" s="51"/>
      <c r="IP43" s="51"/>
      <c r="IQ43" s="51"/>
      <c r="IR43" s="51"/>
    </row>
    <row r="44" spans="1:242" s="2" customFormat="1" ht="10.5" customHeight="1" hidden="1">
      <c r="A44" s="573" t="s">
        <v>305</v>
      </c>
      <c r="B44" s="574"/>
      <c r="C44" s="574"/>
      <c r="D44" s="574"/>
      <c r="E44" s="575"/>
      <c r="F44" s="576" t="s">
        <v>308</v>
      </c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7"/>
      <c r="S44" s="577"/>
      <c r="T44" s="577"/>
      <c r="U44" s="577"/>
      <c r="V44" s="577"/>
      <c r="W44" s="577"/>
      <c r="X44" s="577"/>
      <c r="Y44" s="577"/>
      <c r="Z44" s="578"/>
      <c r="AA44" s="512"/>
      <c r="AB44" s="513"/>
      <c r="AC44" s="513"/>
      <c r="AD44" s="513"/>
      <c r="AE44" s="513"/>
      <c r="AF44" s="514"/>
      <c r="AG44" s="512"/>
      <c r="AH44" s="513"/>
      <c r="AI44" s="513"/>
      <c r="AJ44" s="513"/>
      <c r="AK44" s="513"/>
      <c r="AL44" s="513"/>
      <c r="AM44" s="514"/>
      <c r="AN44" s="512"/>
      <c r="AO44" s="513"/>
      <c r="AP44" s="513"/>
      <c r="AQ44" s="513"/>
      <c r="AR44" s="513"/>
      <c r="AS44" s="513"/>
      <c r="AT44" s="514"/>
      <c r="AU44" s="512"/>
      <c r="AV44" s="513"/>
      <c r="AW44" s="513"/>
      <c r="AX44" s="513"/>
      <c r="AY44" s="513"/>
      <c r="AZ44" s="513"/>
      <c r="BA44" s="514"/>
      <c r="BB44" s="512"/>
      <c r="BC44" s="513"/>
      <c r="BD44" s="513"/>
      <c r="BE44" s="513"/>
      <c r="BF44" s="513"/>
      <c r="BG44" s="514"/>
      <c r="BH44" s="512"/>
      <c r="BI44" s="513"/>
      <c r="BJ44" s="513"/>
      <c r="BK44" s="513"/>
      <c r="BL44" s="513"/>
      <c r="BM44" s="513"/>
      <c r="BN44" s="514"/>
      <c r="BO44" s="512"/>
      <c r="BP44" s="513"/>
      <c r="BQ44" s="513"/>
      <c r="BR44" s="513"/>
      <c r="BS44" s="513"/>
      <c r="BT44" s="513"/>
      <c r="BU44" s="513"/>
      <c r="BV44" s="513"/>
      <c r="BW44" s="514"/>
      <c r="BX44" s="512"/>
      <c r="BY44" s="513"/>
      <c r="BZ44" s="513"/>
      <c r="CA44" s="513"/>
      <c r="CB44" s="513"/>
      <c r="CC44" s="513"/>
      <c r="CD44" s="514"/>
      <c r="CE44" s="512"/>
      <c r="CF44" s="513"/>
      <c r="CG44" s="513"/>
      <c r="CH44" s="513"/>
      <c r="CI44" s="513"/>
      <c r="CJ44" s="514"/>
      <c r="CK44" s="512"/>
      <c r="CL44" s="513"/>
      <c r="CM44" s="513"/>
      <c r="CN44" s="513"/>
      <c r="CO44" s="513"/>
      <c r="CP44" s="513"/>
      <c r="CQ44" s="514"/>
      <c r="CR44" s="512"/>
      <c r="CS44" s="513"/>
      <c r="CT44" s="513"/>
      <c r="CU44" s="513"/>
      <c r="CV44" s="513"/>
      <c r="CW44" s="514"/>
      <c r="CX44" s="512"/>
      <c r="CY44" s="513"/>
      <c r="CZ44" s="513"/>
      <c r="DA44" s="513"/>
      <c r="DB44" s="513"/>
      <c r="DC44" s="514"/>
      <c r="DD44" s="512"/>
      <c r="DE44" s="513"/>
      <c r="DF44" s="513"/>
      <c r="DG44" s="513"/>
      <c r="DH44" s="513"/>
      <c r="DI44" s="513"/>
      <c r="DJ44" s="514"/>
      <c r="DK44" s="512"/>
      <c r="DL44" s="513"/>
      <c r="DM44" s="513"/>
      <c r="DN44" s="513"/>
      <c r="DO44" s="513"/>
      <c r="DP44" s="514"/>
      <c r="DQ44" s="512"/>
      <c r="DR44" s="513"/>
      <c r="DS44" s="513"/>
      <c r="DT44" s="513"/>
      <c r="DU44" s="513"/>
      <c r="DV44" s="513"/>
      <c r="DW44" s="514"/>
      <c r="DX44" s="512"/>
      <c r="DY44" s="513"/>
      <c r="DZ44" s="513"/>
      <c r="EA44" s="514"/>
      <c r="EB44" s="512"/>
      <c r="EC44" s="513"/>
      <c r="ED44" s="513"/>
      <c r="EE44" s="514"/>
      <c r="EF44" s="512"/>
      <c r="EG44" s="513"/>
      <c r="EH44" s="513"/>
      <c r="EI44" s="513"/>
      <c r="EJ44" s="513"/>
      <c r="EK44" s="513"/>
      <c r="EL44" s="514"/>
      <c r="EM44" s="512"/>
      <c r="EN44" s="513"/>
      <c r="EO44" s="513"/>
      <c r="EP44" s="513"/>
      <c r="EQ44" s="513"/>
      <c r="ER44" s="514"/>
      <c r="ES44" s="512"/>
      <c r="ET44" s="513"/>
      <c r="EU44" s="513"/>
      <c r="EV44" s="513"/>
      <c r="EW44" s="513"/>
      <c r="EX44" s="514"/>
      <c r="EY44" s="512"/>
      <c r="EZ44" s="513"/>
      <c r="FA44" s="513"/>
      <c r="FB44" s="513"/>
      <c r="FC44" s="513"/>
      <c r="FD44" s="513"/>
      <c r="FE44" s="514"/>
      <c r="FF44" s="512"/>
      <c r="FG44" s="513"/>
      <c r="FH44" s="513"/>
      <c r="FI44" s="513"/>
      <c r="FJ44" s="513"/>
      <c r="FK44" s="513"/>
      <c r="FL44" s="514"/>
      <c r="FM44" s="512"/>
      <c r="FN44" s="513"/>
      <c r="FO44" s="513"/>
      <c r="FP44" s="513"/>
      <c r="FQ44" s="513"/>
      <c r="FR44" s="513"/>
      <c r="FS44" s="514"/>
      <c r="FT44" s="512"/>
      <c r="FU44" s="513"/>
      <c r="FV44" s="513"/>
      <c r="FW44" s="513"/>
      <c r="FX44" s="513"/>
      <c r="FY44" s="514"/>
      <c r="FZ44" s="512"/>
      <c r="GA44" s="513"/>
      <c r="GB44" s="513"/>
      <c r="GC44" s="513"/>
      <c r="GD44" s="513"/>
      <c r="GE44" s="513"/>
      <c r="GF44" s="514"/>
      <c r="GG44" s="512"/>
      <c r="GH44" s="513"/>
      <c r="GI44" s="513"/>
      <c r="GJ44" s="513"/>
      <c r="GK44" s="513"/>
      <c r="GL44" s="513"/>
      <c r="GM44" s="513"/>
      <c r="GN44" s="513"/>
      <c r="GO44" s="514"/>
      <c r="GP44" s="512"/>
      <c r="GQ44" s="513"/>
      <c r="GR44" s="513"/>
      <c r="GS44" s="513"/>
      <c r="GT44" s="513"/>
      <c r="GU44" s="513"/>
      <c r="GV44" s="514"/>
      <c r="GW44" s="512"/>
      <c r="GX44" s="513"/>
      <c r="GY44" s="513"/>
      <c r="GZ44" s="513"/>
      <c r="HA44" s="513"/>
      <c r="HB44" s="514"/>
      <c r="HC44" s="512"/>
      <c r="HD44" s="513"/>
      <c r="HE44" s="513"/>
      <c r="HF44" s="513"/>
      <c r="HG44" s="513"/>
      <c r="HH44" s="513"/>
      <c r="HI44" s="514"/>
      <c r="HJ44" s="512"/>
      <c r="HK44" s="513"/>
      <c r="HL44" s="513"/>
      <c r="HM44" s="513"/>
      <c r="HN44" s="513"/>
      <c r="HO44" s="514"/>
      <c r="HP44" s="512"/>
      <c r="HQ44" s="513"/>
      <c r="HR44" s="513"/>
      <c r="HS44" s="513"/>
      <c r="HT44" s="513"/>
      <c r="HU44" s="514"/>
      <c r="HV44" s="512"/>
      <c r="HW44" s="513"/>
      <c r="HX44" s="513"/>
      <c r="HY44" s="513"/>
      <c r="HZ44" s="513"/>
      <c r="IA44" s="513"/>
      <c r="IB44" s="514"/>
      <c r="IC44" s="512"/>
      <c r="ID44" s="513"/>
      <c r="IE44" s="513"/>
      <c r="IF44" s="513"/>
      <c r="IG44" s="513"/>
      <c r="IH44" s="514"/>
    </row>
    <row r="45" spans="1:242" s="2" customFormat="1" ht="10.5" customHeight="1" hidden="1">
      <c r="A45" s="573"/>
      <c r="B45" s="574"/>
      <c r="C45" s="574"/>
      <c r="D45" s="574"/>
      <c r="E45" s="575"/>
      <c r="F45" s="576" t="s">
        <v>316</v>
      </c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8"/>
      <c r="AA45" s="512"/>
      <c r="AB45" s="513"/>
      <c r="AC45" s="513"/>
      <c r="AD45" s="513"/>
      <c r="AE45" s="513"/>
      <c r="AF45" s="514"/>
      <c r="AG45" s="512"/>
      <c r="AH45" s="513"/>
      <c r="AI45" s="513"/>
      <c r="AJ45" s="513"/>
      <c r="AK45" s="513"/>
      <c r="AL45" s="513"/>
      <c r="AM45" s="514"/>
      <c r="AN45" s="512"/>
      <c r="AO45" s="513"/>
      <c r="AP45" s="513"/>
      <c r="AQ45" s="513"/>
      <c r="AR45" s="513"/>
      <c r="AS45" s="513"/>
      <c r="AT45" s="514"/>
      <c r="AU45" s="512"/>
      <c r="AV45" s="513"/>
      <c r="AW45" s="513"/>
      <c r="AX45" s="513"/>
      <c r="AY45" s="513"/>
      <c r="AZ45" s="513"/>
      <c r="BA45" s="514"/>
      <c r="BB45" s="512"/>
      <c r="BC45" s="513"/>
      <c r="BD45" s="513"/>
      <c r="BE45" s="513"/>
      <c r="BF45" s="513"/>
      <c r="BG45" s="514"/>
      <c r="BH45" s="512"/>
      <c r="BI45" s="513"/>
      <c r="BJ45" s="513"/>
      <c r="BK45" s="513"/>
      <c r="BL45" s="513"/>
      <c r="BM45" s="513"/>
      <c r="BN45" s="514"/>
      <c r="BO45" s="512"/>
      <c r="BP45" s="513"/>
      <c r="BQ45" s="513"/>
      <c r="BR45" s="513"/>
      <c r="BS45" s="513"/>
      <c r="BT45" s="513"/>
      <c r="BU45" s="513"/>
      <c r="BV45" s="513"/>
      <c r="BW45" s="514"/>
      <c r="BX45" s="512"/>
      <c r="BY45" s="513"/>
      <c r="BZ45" s="513"/>
      <c r="CA45" s="513"/>
      <c r="CB45" s="513"/>
      <c r="CC45" s="513"/>
      <c r="CD45" s="514"/>
      <c r="CE45" s="512"/>
      <c r="CF45" s="513"/>
      <c r="CG45" s="513"/>
      <c r="CH45" s="513"/>
      <c r="CI45" s="513"/>
      <c r="CJ45" s="514"/>
      <c r="CK45" s="512"/>
      <c r="CL45" s="513"/>
      <c r="CM45" s="513"/>
      <c r="CN45" s="513"/>
      <c r="CO45" s="513"/>
      <c r="CP45" s="513"/>
      <c r="CQ45" s="514"/>
      <c r="CR45" s="512"/>
      <c r="CS45" s="513"/>
      <c r="CT45" s="513"/>
      <c r="CU45" s="513"/>
      <c r="CV45" s="513"/>
      <c r="CW45" s="514"/>
      <c r="CX45" s="512"/>
      <c r="CY45" s="513"/>
      <c r="CZ45" s="513"/>
      <c r="DA45" s="513"/>
      <c r="DB45" s="513"/>
      <c r="DC45" s="514"/>
      <c r="DD45" s="512"/>
      <c r="DE45" s="513"/>
      <c r="DF45" s="513"/>
      <c r="DG45" s="513"/>
      <c r="DH45" s="513"/>
      <c r="DI45" s="513"/>
      <c r="DJ45" s="514"/>
      <c r="DK45" s="512"/>
      <c r="DL45" s="513"/>
      <c r="DM45" s="513"/>
      <c r="DN45" s="513"/>
      <c r="DO45" s="513"/>
      <c r="DP45" s="514"/>
      <c r="DQ45" s="512"/>
      <c r="DR45" s="513"/>
      <c r="DS45" s="513"/>
      <c r="DT45" s="513"/>
      <c r="DU45" s="513"/>
      <c r="DV45" s="513"/>
      <c r="DW45" s="514"/>
      <c r="DX45" s="512"/>
      <c r="DY45" s="513"/>
      <c r="DZ45" s="513"/>
      <c r="EA45" s="514"/>
      <c r="EB45" s="512"/>
      <c r="EC45" s="513"/>
      <c r="ED45" s="513"/>
      <c r="EE45" s="514"/>
      <c r="EF45" s="512"/>
      <c r="EG45" s="513"/>
      <c r="EH45" s="513"/>
      <c r="EI45" s="513"/>
      <c r="EJ45" s="513"/>
      <c r="EK45" s="513"/>
      <c r="EL45" s="514"/>
      <c r="EM45" s="512"/>
      <c r="EN45" s="513"/>
      <c r="EO45" s="513"/>
      <c r="EP45" s="513"/>
      <c r="EQ45" s="513"/>
      <c r="ER45" s="514"/>
      <c r="ES45" s="512"/>
      <c r="ET45" s="513"/>
      <c r="EU45" s="513"/>
      <c r="EV45" s="513"/>
      <c r="EW45" s="513"/>
      <c r="EX45" s="514"/>
      <c r="EY45" s="512"/>
      <c r="EZ45" s="513"/>
      <c r="FA45" s="513"/>
      <c r="FB45" s="513"/>
      <c r="FC45" s="513"/>
      <c r="FD45" s="513"/>
      <c r="FE45" s="514"/>
      <c r="FF45" s="512"/>
      <c r="FG45" s="513"/>
      <c r="FH45" s="513"/>
      <c r="FI45" s="513"/>
      <c r="FJ45" s="513"/>
      <c r="FK45" s="513"/>
      <c r="FL45" s="514"/>
      <c r="FM45" s="512"/>
      <c r="FN45" s="513"/>
      <c r="FO45" s="513"/>
      <c r="FP45" s="513"/>
      <c r="FQ45" s="513"/>
      <c r="FR45" s="513"/>
      <c r="FS45" s="514"/>
      <c r="FT45" s="512"/>
      <c r="FU45" s="513"/>
      <c r="FV45" s="513"/>
      <c r="FW45" s="513"/>
      <c r="FX45" s="513"/>
      <c r="FY45" s="514"/>
      <c r="FZ45" s="512"/>
      <c r="GA45" s="513"/>
      <c r="GB45" s="513"/>
      <c r="GC45" s="513"/>
      <c r="GD45" s="513"/>
      <c r="GE45" s="513"/>
      <c r="GF45" s="514"/>
      <c r="GG45" s="512"/>
      <c r="GH45" s="513"/>
      <c r="GI45" s="513"/>
      <c r="GJ45" s="513"/>
      <c r="GK45" s="513"/>
      <c r="GL45" s="513"/>
      <c r="GM45" s="513"/>
      <c r="GN45" s="513"/>
      <c r="GO45" s="514"/>
      <c r="GP45" s="512"/>
      <c r="GQ45" s="513"/>
      <c r="GR45" s="513"/>
      <c r="GS45" s="513"/>
      <c r="GT45" s="513"/>
      <c r="GU45" s="513"/>
      <c r="GV45" s="514"/>
      <c r="GW45" s="512"/>
      <c r="GX45" s="513"/>
      <c r="GY45" s="513"/>
      <c r="GZ45" s="513"/>
      <c r="HA45" s="513"/>
      <c r="HB45" s="514"/>
      <c r="HC45" s="512"/>
      <c r="HD45" s="513"/>
      <c r="HE45" s="513"/>
      <c r="HF45" s="513"/>
      <c r="HG45" s="513"/>
      <c r="HH45" s="513"/>
      <c r="HI45" s="514"/>
      <c r="HJ45" s="512"/>
      <c r="HK45" s="513"/>
      <c r="HL45" s="513"/>
      <c r="HM45" s="513"/>
      <c r="HN45" s="513"/>
      <c r="HO45" s="514"/>
      <c r="HP45" s="512"/>
      <c r="HQ45" s="513"/>
      <c r="HR45" s="513"/>
      <c r="HS45" s="513"/>
      <c r="HT45" s="513"/>
      <c r="HU45" s="514"/>
      <c r="HV45" s="512"/>
      <c r="HW45" s="513"/>
      <c r="HX45" s="513"/>
      <c r="HY45" s="513"/>
      <c r="HZ45" s="513"/>
      <c r="IA45" s="513"/>
      <c r="IB45" s="514"/>
      <c r="IC45" s="512"/>
      <c r="ID45" s="513"/>
      <c r="IE45" s="513"/>
      <c r="IF45" s="513"/>
      <c r="IG45" s="513"/>
      <c r="IH45" s="514"/>
    </row>
    <row r="46" spans="1:242" s="2" customFormat="1" ht="10.5" customHeight="1" hidden="1">
      <c r="A46" s="573" t="s">
        <v>309</v>
      </c>
      <c r="B46" s="574"/>
      <c r="C46" s="574"/>
      <c r="D46" s="574"/>
      <c r="E46" s="575"/>
      <c r="F46" s="576" t="s">
        <v>310</v>
      </c>
      <c r="G46" s="577"/>
      <c r="H46" s="577"/>
      <c r="I46" s="577"/>
      <c r="J46" s="577"/>
      <c r="K46" s="577"/>
      <c r="L46" s="577"/>
      <c r="M46" s="577"/>
      <c r="N46" s="577"/>
      <c r="O46" s="577"/>
      <c r="P46" s="577"/>
      <c r="Q46" s="577"/>
      <c r="R46" s="577"/>
      <c r="S46" s="577"/>
      <c r="T46" s="577"/>
      <c r="U46" s="577"/>
      <c r="V46" s="577"/>
      <c r="W46" s="577"/>
      <c r="X46" s="577"/>
      <c r="Y46" s="577"/>
      <c r="Z46" s="578"/>
      <c r="AA46" s="512"/>
      <c r="AB46" s="513"/>
      <c r="AC46" s="513"/>
      <c r="AD46" s="513"/>
      <c r="AE46" s="513"/>
      <c r="AF46" s="514"/>
      <c r="AG46" s="512"/>
      <c r="AH46" s="513"/>
      <c r="AI46" s="513"/>
      <c r="AJ46" s="513"/>
      <c r="AK46" s="513"/>
      <c r="AL46" s="513"/>
      <c r="AM46" s="514"/>
      <c r="AN46" s="512"/>
      <c r="AO46" s="513"/>
      <c r="AP46" s="513"/>
      <c r="AQ46" s="513"/>
      <c r="AR46" s="513"/>
      <c r="AS46" s="513"/>
      <c r="AT46" s="514"/>
      <c r="AU46" s="512"/>
      <c r="AV46" s="513"/>
      <c r="AW46" s="513"/>
      <c r="AX46" s="513"/>
      <c r="AY46" s="513"/>
      <c r="AZ46" s="513"/>
      <c r="BA46" s="514"/>
      <c r="BB46" s="512"/>
      <c r="BC46" s="513"/>
      <c r="BD46" s="513"/>
      <c r="BE46" s="513"/>
      <c r="BF46" s="513"/>
      <c r="BG46" s="514"/>
      <c r="BH46" s="512"/>
      <c r="BI46" s="513"/>
      <c r="BJ46" s="513"/>
      <c r="BK46" s="513"/>
      <c r="BL46" s="513"/>
      <c r="BM46" s="513"/>
      <c r="BN46" s="514"/>
      <c r="BO46" s="512"/>
      <c r="BP46" s="513"/>
      <c r="BQ46" s="513"/>
      <c r="BR46" s="513"/>
      <c r="BS46" s="513"/>
      <c r="BT46" s="513"/>
      <c r="BU46" s="513"/>
      <c r="BV46" s="513"/>
      <c r="BW46" s="514"/>
      <c r="BX46" s="512"/>
      <c r="BY46" s="513"/>
      <c r="BZ46" s="513"/>
      <c r="CA46" s="513"/>
      <c r="CB46" s="513"/>
      <c r="CC46" s="513"/>
      <c r="CD46" s="514"/>
      <c r="CE46" s="512"/>
      <c r="CF46" s="513"/>
      <c r="CG46" s="513"/>
      <c r="CH46" s="513"/>
      <c r="CI46" s="513"/>
      <c r="CJ46" s="514"/>
      <c r="CK46" s="512"/>
      <c r="CL46" s="513"/>
      <c r="CM46" s="513"/>
      <c r="CN46" s="513"/>
      <c r="CO46" s="513"/>
      <c r="CP46" s="513"/>
      <c r="CQ46" s="514"/>
      <c r="CR46" s="512"/>
      <c r="CS46" s="513"/>
      <c r="CT46" s="513"/>
      <c r="CU46" s="513"/>
      <c r="CV46" s="513"/>
      <c r="CW46" s="514"/>
      <c r="CX46" s="512"/>
      <c r="CY46" s="513"/>
      <c r="CZ46" s="513"/>
      <c r="DA46" s="513"/>
      <c r="DB46" s="513"/>
      <c r="DC46" s="514"/>
      <c r="DD46" s="512"/>
      <c r="DE46" s="513"/>
      <c r="DF46" s="513"/>
      <c r="DG46" s="513"/>
      <c r="DH46" s="513"/>
      <c r="DI46" s="513"/>
      <c r="DJ46" s="514"/>
      <c r="DK46" s="512"/>
      <c r="DL46" s="513"/>
      <c r="DM46" s="513"/>
      <c r="DN46" s="513"/>
      <c r="DO46" s="513"/>
      <c r="DP46" s="514"/>
      <c r="DQ46" s="512"/>
      <c r="DR46" s="513"/>
      <c r="DS46" s="513"/>
      <c r="DT46" s="513"/>
      <c r="DU46" s="513"/>
      <c r="DV46" s="513"/>
      <c r="DW46" s="514"/>
      <c r="DX46" s="512"/>
      <c r="DY46" s="513"/>
      <c r="DZ46" s="513"/>
      <c r="EA46" s="514"/>
      <c r="EB46" s="512"/>
      <c r="EC46" s="513"/>
      <c r="ED46" s="513"/>
      <c r="EE46" s="514"/>
      <c r="EF46" s="512"/>
      <c r="EG46" s="513"/>
      <c r="EH46" s="513"/>
      <c r="EI46" s="513"/>
      <c r="EJ46" s="513"/>
      <c r="EK46" s="513"/>
      <c r="EL46" s="514"/>
      <c r="EM46" s="512"/>
      <c r="EN46" s="513"/>
      <c r="EO46" s="513"/>
      <c r="EP46" s="513"/>
      <c r="EQ46" s="513"/>
      <c r="ER46" s="514"/>
      <c r="ES46" s="512"/>
      <c r="ET46" s="513"/>
      <c r="EU46" s="513"/>
      <c r="EV46" s="513"/>
      <c r="EW46" s="513"/>
      <c r="EX46" s="514"/>
      <c r="EY46" s="512"/>
      <c r="EZ46" s="513"/>
      <c r="FA46" s="513"/>
      <c r="FB46" s="513"/>
      <c r="FC46" s="513"/>
      <c r="FD46" s="513"/>
      <c r="FE46" s="514"/>
      <c r="FF46" s="512"/>
      <c r="FG46" s="513"/>
      <c r="FH46" s="513"/>
      <c r="FI46" s="513"/>
      <c r="FJ46" s="513"/>
      <c r="FK46" s="513"/>
      <c r="FL46" s="514"/>
      <c r="FM46" s="512"/>
      <c r="FN46" s="513"/>
      <c r="FO46" s="513"/>
      <c r="FP46" s="513"/>
      <c r="FQ46" s="513"/>
      <c r="FR46" s="513"/>
      <c r="FS46" s="514"/>
      <c r="FT46" s="512"/>
      <c r="FU46" s="513"/>
      <c r="FV46" s="513"/>
      <c r="FW46" s="513"/>
      <c r="FX46" s="513"/>
      <c r="FY46" s="514"/>
      <c r="FZ46" s="512"/>
      <c r="GA46" s="513"/>
      <c r="GB46" s="513"/>
      <c r="GC46" s="513"/>
      <c r="GD46" s="513"/>
      <c r="GE46" s="513"/>
      <c r="GF46" s="514"/>
      <c r="GG46" s="512"/>
      <c r="GH46" s="513"/>
      <c r="GI46" s="513"/>
      <c r="GJ46" s="513"/>
      <c r="GK46" s="513"/>
      <c r="GL46" s="513"/>
      <c r="GM46" s="513"/>
      <c r="GN46" s="513"/>
      <c r="GO46" s="514"/>
      <c r="GP46" s="512"/>
      <c r="GQ46" s="513"/>
      <c r="GR46" s="513"/>
      <c r="GS46" s="513"/>
      <c r="GT46" s="513"/>
      <c r="GU46" s="513"/>
      <c r="GV46" s="514"/>
      <c r="GW46" s="512"/>
      <c r="GX46" s="513"/>
      <c r="GY46" s="513"/>
      <c r="GZ46" s="513"/>
      <c r="HA46" s="513"/>
      <c r="HB46" s="514"/>
      <c r="HC46" s="512"/>
      <c r="HD46" s="513"/>
      <c r="HE46" s="513"/>
      <c r="HF46" s="513"/>
      <c r="HG46" s="513"/>
      <c r="HH46" s="513"/>
      <c r="HI46" s="514"/>
      <c r="HJ46" s="512"/>
      <c r="HK46" s="513"/>
      <c r="HL46" s="513"/>
      <c r="HM46" s="513"/>
      <c r="HN46" s="513"/>
      <c r="HO46" s="514"/>
      <c r="HP46" s="512"/>
      <c r="HQ46" s="513"/>
      <c r="HR46" s="513"/>
      <c r="HS46" s="513"/>
      <c r="HT46" s="513"/>
      <c r="HU46" s="514"/>
      <c r="HV46" s="512"/>
      <c r="HW46" s="513"/>
      <c r="HX46" s="513"/>
      <c r="HY46" s="513"/>
      <c r="HZ46" s="513"/>
      <c r="IA46" s="513"/>
      <c r="IB46" s="514"/>
      <c r="IC46" s="512"/>
      <c r="ID46" s="513"/>
      <c r="IE46" s="513"/>
      <c r="IF46" s="513"/>
      <c r="IG46" s="513"/>
      <c r="IH46" s="514"/>
    </row>
    <row r="47" spans="1:242" s="2" customFormat="1" ht="10.5" customHeight="1" hidden="1">
      <c r="A47" s="573"/>
      <c r="B47" s="574"/>
      <c r="C47" s="574"/>
      <c r="D47" s="574"/>
      <c r="E47" s="575"/>
      <c r="F47" s="576" t="s">
        <v>316</v>
      </c>
      <c r="G47" s="577"/>
      <c r="H47" s="577"/>
      <c r="I47" s="577"/>
      <c r="J47" s="577"/>
      <c r="K47" s="577"/>
      <c r="L47" s="577"/>
      <c r="M47" s="577"/>
      <c r="N47" s="577"/>
      <c r="O47" s="577"/>
      <c r="P47" s="577"/>
      <c r="Q47" s="577"/>
      <c r="R47" s="577"/>
      <c r="S47" s="577"/>
      <c r="T47" s="577"/>
      <c r="U47" s="577"/>
      <c r="V47" s="577"/>
      <c r="W47" s="577"/>
      <c r="X47" s="577"/>
      <c r="Y47" s="577"/>
      <c r="Z47" s="578"/>
      <c r="AA47" s="512"/>
      <c r="AB47" s="513"/>
      <c r="AC47" s="513"/>
      <c r="AD47" s="513"/>
      <c r="AE47" s="513"/>
      <c r="AF47" s="514"/>
      <c r="AG47" s="512"/>
      <c r="AH47" s="513"/>
      <c r="AI47" s="513"/>
      <c r="AJ47" s="513"/>
      <c r="AK47" s="513"/>
      <c r="AL47" s="513"/>
      <c r="AM47" s="514"/>
      <c r="AN47" s="512"/>
      <c r="AO47" s="513"/>
      <c r="AP47" s="513"/>
      <c r="AQ47" s="513"/>
      <c r="AR47" s="513"/>
      <c r="AS47" s="513"/>
      <c r="AT47" s="514"/>
      <c r="AU47" s="512"/>
      <c r="AV47" s="513"/>
      <c r="AW47" s="513"/>
      <c r="AX47" s="513"/>
      <c r="AY47" s="513"/>
      <c r="AZ47" s="513"/>
      <c r="BA47" s="514"/>
      <c r="BB47" s="512"/>
      <c r="BC47" s="513"/>
      <c r="BD47" s="513"/>
      <c r="BE47" s="513"/>
      <c r="BF47" s="513"/>
      <c r="BG47" s="514"/>
      <c r="BH47" s="512"/>
      <c r="BI47" s="513"/>
      <c r="BJ47" s="513"/>
      <c r="BK47" s="513"/>
      <c r="BL47" s="513"/>
      <c r="BM47" s="513"/>
      <c r="BN47" s="514"/>
      <c r="BO47" s="512"/>
      <c r="BP47" s="513"/>
      <c r="BQ47" s="513"/>
      <c r="BR47" s="513"/>
      <c r="BS47" s="513"/>
      <c r="BT47" s="513"/>
      <c r="BU47" s="513"/>
      <c r="BV47" s="513"/>
      <c r="BW47" s="514"/>
      <c r="BX47" s="512"/>
      <c r="BY47" s="513"/>
      <c r="BZ47" s="513"/>
      <c r="CA47" s="513"/>
      <c r="CB47" s="513"/>
      <c r="CC47" s="513"/>
      <c r="CD47" s="514"/>
      <c r="CE47" s="512"/>
      <c r="CF47" s="513"/>
      <c r="CG47" s="513"/>
      <c r="CH47" s="513"/>
      <c r="CI47" s="513"/>
      <c r="CJ47" s="514"/>
      <c r="CK47" s="512"/>
      <c r="CL47" s="513"/>
      <c r="CM47" s="513"/>
      <c r="CN47" s="513"/>
      <c r="CO47" s="513"/>
      <c r="CP47" s="513"/>
      <c r="CQ47" s="514"/>
      <c r="CR47" s="512"/>
      <c r="CS47" s="513"/>
      <c r="CT47" s="513"/>
      <c r="CU47" s="513"/>
      <c r="CV47" s="513"/>
      <c r="CW47" s="514"/>
      <c r="CX47" s="512"/>
      <c r="CY47" s="513"/>
      <c r="CZ47" s="513"/>
      <c r="DA47" s="513"/>
      <c r="DB47" s="513"/>
      <c r="DC47" s="514"/>
      <c r="DD47" s="512"/>
      <c r="DE47" s="513"/>
      <c r="DF47" s="513"/>
      <c r="DG47" s="513"/>
      <c r="DH47" s="513"/>
      <c r="DI47" s="513"/>
      <c r="DJ47" s="514"/>
      <c r="DK47" s="512"/>
      <c r="DL47" s="513"/>
      <c r="DM47" s="513"/>
      <c r="DN47" s="513"/>
      <c r="DO47" s="513"/>
      <c r="DP47" s="514"/>
      <c r="DQ47" s="512"/>
      <c r="DR47" s="513"/>
      <c r="DS47" s="513"/>
      <c r="DT47" s="513"/>
      <c r="DU47" s="513"/>
      <c r="DV47" s="513"/>
      <c r="DW47" s="514"/>
      <c r="DX47" s="512"/>
      <c r="DY47" s="513"/>
      <c r="DZ47" s="513"/>
      <c r="EA47" s="514"/>
      <c r="EB47" s="512"/>
      <c r="EC47" s="513"/>
      <c r="ED47" s="513"/>
      <c r="EE47" s="514"/>
      <c r="EF47" s="512"/>
      <c r="EG47" s="513"/>
      <c r="EH47" s="513"/>
      <c r="EI47" s="513"/>
      <c r="EJ47" s="513"/>
      <c r="EK47" s="513"/>
      <c r="EL47" s="514"/>
      <c r="EM47" s="512"/>
      <c r="EN47" s="513"/>
      <c r="EO47" s="513"/>
      <c r="EP47" s="513"/>
      <c r="EQ47" s="513"/>
      <c r="ER47" s="514"/>
      <c r="ES47" s="512"/>
      <c r="ET47" s="513"/>
      <c r="EU47" s="513"/>
      <c r="EV47" s="513"/>
      <c r="EW47" s="513"/>
      <c r="EX47" s="514"/>
      <c r="EY47" s="512"/>
      <c r="EZ47" s="513"/>
      <c r="FA47" s="513"/>
      <c r="FB47" s="513"/>
      <c r="FC47" s="513"/>
      <c r="FD47" s="513"/>
      <c r="FE47" s="514"/>
      <c r="FF47" s="512"/>
      <c r="FG47" s="513"/>
      <c r="FH47" s="513"/>
      <c r="FI47" s="513"/>
      <c r="FJ47" s="513"/>
      <c r="FK47" s="513"/>
      <c r="FL47" s="514"/>
      <c r="FM47" s="512"/>
      <c r="FN47" s="513"/>
      <c r="FO47" s="513"/>
      <c r="FP47" s="513"/>
      <c r="FQ47" s="513"/>
      <c r="FR47" s="513"/>
      <c r="FS47" s="514"/>
      <c r="FT47" s="512"/>
      <c r="FU47" s="513"/>
      <c r="FV47" s="513"/>
      <c r="FW47" s="513"/>
      <c r="FX47" s="513"/>
      <c r="FY47" s="514"/>
      <c r="FZ47" s="512"/>
      <c r="GA47" s="513"/>
      <c r="GB47" s="513"/>
      <c r="GC47" s="513"/>
      <c r="GD47" s="513"/>
      <c r="GE47" s="513"/>
      <c r="GF47" s="514"/>
      <c r="GG47" s="512"/>
      <c r="GH47" s="513"/>
      <c r="GI47" s="513"/>
      <c r="GJ47" s="513"/>
      <c r="GK47" s="513"/>
      <c r="GL47" s="513"/>
      <c r="GM47" s="513"/>
      <c r="GN47" s="513"/>
      <c r="GO47" s="514"/>
      <c r="GP47" s="512"/>
      <c r="GQ47" s="513"/>
      <c r="GR47" s="513"/>
      <c r="GS47" s="513"/>
      <c r="GT47" s="513"/>
      <c r="GU47" s="513"/>
      <c r="GV47" s="514"/>
      <c r="GW47" s="512"/>
      <c r="GX47" s="513"/>
      <c r="GY47" s="513"/>
      <c r="GZ47" s="513"/>
      <c r="HA47" s="513"/>
      <c r="HB47" s="514"/>
      <c r="HC47" s="512"/>
      <c r="HD47" s="513"/>
      <c r="HE47" s="513"/>
      <c r="HF47" s="513"/>
      <c r="HG47" s="513"/>
      <c r="HH47" s="513"/>
      <c r="HI47" s="514"/>
      <c r="HJ47" s="512"/>
      <c r="HK47" s="513"/>
      <c r="HL47" s="513"/>
      <c r="HM47" s="513"/>
      <c r="HN47" s="513"/>
      <c r="HO47" s="514"/>
      <c r="HP47" s="512"/>
      <c r="HQ47" s="513"/>
      <c r="HR47" s="513"/>
      <c r="HS47" s="513"/>
      <c r="HT47" s="513"/>
      <c r="HU47" s="514"/>
      <c r="HV47" s="512"/>
      <c r="HW47" s="513"/>
      <c r="HX47" s="513"/>
      <c r="HY47" s="513"/>
      <c r="HZ47" s="513"/>
      <c r="IA47" s="513"/>
      <c r="IB47" s="514"/>
      <c r="IC47" s="512"/>
      <c r="ID47" s="513"/>
      <c r="IE47" s="513"/>
      <c r="IF47" s="513"/>
      <c r="IG47" s="513"/>
      <c r="IH47" s="514"/>
    </row>
    <row r="48" spans="1:242" s="2" customFormat="1" ht="10.5" customHeight="1" hidden="1">
      <c r="A48" s="573" t="s">
        <v>311</v>
      </c>
      <c r="B48" s="574"/>
      <c r="C48" s="574"/>
      <c r="D48" s="574"/>
      <c r="E48" s="575"/>
      <c r="F48" s="576"/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7"/>
      <c r="S48" s="577"/>
      <c r="T48" s="577"/>
      <c r="U48" s="577"/>
      <c r="V48" s="577"/>
      <c r="W48" s="577"/>
      <c r="X48" s="577"/>
      <c r="Y48" s="577"/>
      <c r="Z48" s="578"/>
      <c r="AA48" s="512"/>
      <c r="AB48" s="513"/>
      <c r="AC48" s="513"/>
      <c r="AD48" s="513"/>
      <c r="AE48" s="513"/>
      <c r="AF48" s="514"/>
      <c r="AG48" s="512"/>
      <c r="AH48" s="513"/>
      <c r="AI48" s="513"/>
      <c r="AJ48" s="513"/>
      <c r="AK48" s="513"/>
      <c r="AL48" s="513"/>
      <c r="AM48" s="514"/>
      <c r="AN48" s="512"/>
      <c r="AO48" s="513"/>
      <c r="AP48" s="513"/>
      <c r="AQ48" s="513"/>
      <c r="AR48" s="513"/>
      <c r="AS48" s="513"/>
      <c r="AT48" s="514"/>
      <c r="AU48" s="512"/>
      <c r="AV48" s="513"/>
      <c r="AW48" s="513"/>
      <c r="AX48" s="513"/>
      <c r="AY48" s="513"/>
      <c r="AZ48" s="513"/>
      <c r="BA48" s="514"/>
      <c r="BB48" s="512"/>
      <c r="BC48" s="513"/>
      <c r="BD48" s="513"/>
      <c r="BE48" s="513"/>
      <c r="BF48" s="513"/>
      <c r="BG48" s="514"/>
      <c r="BH48" s="512"/>
      <c r="BI48" s="513"/>
      <c r="BJ48" s="513"/>
      <c r="BK48" s="513"/>
      <c r="BL48" s="513"/>
      <c r="BM48" s="513"/>
      <c r="BN48" s="514"/>
      <c r="BO48" s="512"/>
      <c r="BP48" s="513"/>
      <c r="BQ48" s="513"/>
      <c r="BR48" s="513"/>
      <c r="BS48" s="513"/>
      <c r="BT48" s="513"/>
      <c r="BU48" s="513"/>
      <c r="BV48" s="513"/>
      <c r="BW48" s="514"/>
      <c r="BX48" s="512"/>
      <c r="BY48" s="513"/>
      <c r="BZ48" s="513"/>
      <c r="CA48" s="513"/>
      <c r="CB48" s="513"/>
      <c r="CC48" s="513"/>
      <c r="CD48" s="514"/>
      <c r="CE48" s="512"/>
      <c r="CF48" s="513"/>
      <c r="CG48" s="513"/>
      <c r="CH48" s="513"/>
      <c r="CI48" s="513"/>
      <c r="CJ48" s="514"/>
      <c r="CK48" s="512"/>
      <c r="CL48" s="513"/>
      <c r="CM48" s="513"/>
      <c r="CN48" s="513"/>
      <c r="CO48" s="513"/>
      <c r="CP48" s="513"/>
      <c r="CQ48" s="514"/>
      <c r="CR48" s="512"/>
      <c r="CS48" s="513"/>
      <c r="CT48" s="513"/>
      <c r="CU48" s="513"/>
      <c r="CV48" s="513"/>
      <c r="CW48" s="514"/>
      <c r="CX48" s="512"/>
      <c r="CY48" s="513"/>
      <c r="CZ48" s="513"/>
      <c r="DA48" s="513"/>
      <c r="DB48" s="513"/>
      <c r="DC48" s="514"/>
      <c r="DD48" s="512"/>
      <c r="DE48" s="513"/>
      <c r="DF48" s="513"/>
      <c r="DG48" s="513"/>
      <c r="DH48" s="513"/>
      <c r="DI48" s="513"/>
      <c r="DJ48" s="514"/>
      <c r="DK48" s="512"/>
      <c r="DL48" s="513"/>
      <c r="DM48" s="513"/>
      <c r="DN48" s="513"/>
      <c r="DO48" s="513"/>
      <c r="DP48" s="514"/>
      <c r="DQ48" s="512"/>
      <c r="DR48" s="513"/>
      <c r="DS48" s="513"/>
      <c r="DT48" s="513"/>
      <c r="DU48" s="513"/>
      <c r="DV48" s="513"/>
      <c r="DW48" s="514"/>
      <c r="DX48" s="512"/>
      <c r="DY48" s="513"/>
      <c r="DZ48" s="513"/>
      <c r="EA48" s="514"/>
      <c r="EB48" s="512"/>
      <c r="EC48" s="513"/>
      <c r="ED48" s="513"/>
      <c r="EE48" s="514"/>
      <c r="EF48" s="512"/>
      <c r="EG48" s="513"/>
      <c r="EH48" s="513"/>
      <c r="EI48" s="513"/>
      <c r="EJ48" s="513"/>
      <c r="EK48" s="513"/>
      <c r="EL48" s="514"/>
      <c r="EM48" s="512"/>
      <c r="EN48" s="513"/>
      <c r="EO48" s="513"/>
      <c r="EP48" s="513"/>
      <c r="EQ48" s="513"/>
      <c r="ER48" s="514"/>
      <c r="ES48" s="512"/>
      <c r="ET48" s="513"/>
      <c r="EU48" s="513"/>
      <c r="EV48" s="513"/>
      <c r="EW48" s="513"/>
      <c r="EX48" s="514"/>
      <c r="EY48" s="512"/>
      <c r="EZ48" s="513"/>
      <c r="FA48" s="513"/>
      <c r="FB48" s="513"/>
      <c r="FC48" s="513"/>
      <c r="FD48" s="513"/>
      <c r="FE48" s="514"/>
      <c r="FF48" s="512"/>
      <c r="FG48" s="513"/>
      <c r="FH48" s="513"/>
      <c r="FI48" s="513"/>
      <c r="FJ48" s="513"/>
      <c r="FK48" s="513"/>
      <c r="FL48" s="514"/>
      <c r="FM48" s="512"/>
      <c r="FN48" s="513"/>
      <c r="FO48" s="513"/>
      <c r="FP48" s="513"/>
      <c r="FQ48" s="513"/>
      <c r="FR48" s="513"/>
      <c r="FS48" s="514"/>
      <c r="FT48" s="512"/>
      <c r="FU48" s="513"/>
      <c r="FV48" s="513"/>
      <c r="FW48" s="513"/>
      <c r="FX48" s="513"/>
      <c r="FY48" s="514"/>
      <c r="FZ48" s="512"/>
      <c r="GA48" s="513"/>
      <c r="GB48" s="513"/>
      <c r="GC48" s="513"/>
      <c r="GD48" s="513"/>
      <c r="GE48" s="513"/>
      <c r="GF48" s="514"/>
      <c r="GG48" s="512"/>
      <c r="GH48" s="513"/>
      <c r="GI48" s="513"/>
      <c r="GJ48" s="513"/>
      <c r="GK48" s="513"/>
      <c r="GL48" s="513"/>
      <c r="GM48" s="513"/>
      <c r="GN48" s="513"/>
      <c r="GO48" s="514"/>
      <c r="GP48" s="512"/>
      <c r="GQ48" s="513"/>
      <c r="GR48" s="513"/>
      <c r="GS48" s="513"/>
      <c r="GT48" s="513"/>
      <c r="GU48" s="513"/>
      <c r="GV48" s="514"/>
      <c r="GW48" s="512"/>
      <c r="GX48" s="513"/>
      <c r="GY48" s="513"/>
      <c r="GZ48" s="513"/>
      <c r="HA48" s="513"/>
      <c r="HB48" s="514"/>
      <c r="HC48" s="512"/>
      <c r="HD48" s="513"/>
      <c r="HE48" s="513"/>
      <c r="HF48" s="513"/>
      <c r="HG48" s="513"/>
      <c r="HH48" s="513"/>
      <c r="HI48" s="514"/>
      <c r="HJ48" s="512"/>
      <c r="HK48" s="513"/>
      <c r="HL48" s="513"/>
      <c r="HM48" s="513"/>
      <c r="HN48" s="513"/>
      <c r="HO48" s="514"/>
      <c r="HP48" s="512"/>
      <c r="HQ48" s="513"/>
      <c r="HR48" s="513"/>
      <c r="HS48" s="513"/>
      <c r="HT48" s="513"/>
      <c r="HU48" s="514"/>
      <c r="HV48" s="512"/>
      <c r="HW48" s="513"/>
      <c r="HX48" s="513"/>
      <c r="HY48" s="513"/>
      <c r="HZ48" s="513"/>
      <c r="IA48" s="513"/>
      <c r="IB48" s="514"/>
      <c r="IC48" s="512"/>
      <c r="ID48" s="513"/>
      <c r="IE48" s="513"/>
      <c r="IF48" s="513"/>
      <c r="IG48" s="513"/>
      <c r="IH48" s="514"/>
    </row>
    <row r="49" spans="1:242" s="2" customFormat="1" ht="10.5" customHeight="1" hidden="1">
      <c r="A49" s="579" t="s">
        <v>317</v>
      </c>
      <c r="B49" s="580"/>
      <c r="C49" s="580"/>
      <c r="D49" s="580"/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  <c r="S49" s="580"/>
      <c r="T49" s="580"/>
      <c r="U49" s="580"/>
      <c r="V49" s="580"/>
      <c r="W49" s="580"/>
      <c r="X49" s="580"/>
      <c r="Y49" s="580"/>
      <c r="Z49" s="581"/>
      <c r="AA49" s="521"/>
      <c r="AB49" s="522"/>
      <c r="AC49" s="522"/>
      <c r="AD49" s="522"/>
      <c r="AE49" s="522"/>
      <c r="AF49" s="523"/>
      <c r="AG49" s="521"/>
      <c r="AH49" s="522"/>
      <c r="AI49" s="522"/>
      <c r="AJ49" s="522"/>
      <c r="AK49" s="522"/>
      <c r="AL49" s="522"/>
      <c r="AM49" s="523"/>
      <c r="AN49" s="521"/>
      <c r="AO49" s="522"/>
      <c r="AP49" s="522"/>
      <c r="AQ49" s="522"/>
      <c r="AR49" s="522"/>
      <c r="AS49" s="522"/>
      <c r="AT49" s="523"/>
      <c r="AU49" s="521"/>
      <c r="AV49" s="522"/>
      <c r="AW49" s="522"/>
      <c r="AX49" s="522"/>
      <c r="AY49" s="522"/>
      <c r="AZ49" s="522"/>
      <c r="BA49" s="523"/>
      <c r="BB49" s="521"/>
      <c r="BC49" s="522"/>
      <c r="BD49" s="522"/>
      <c r="BE49" s="522"/>
      <c r="BF49" s="522"/>
      <c r="BG49" s="523"/>
      <c r="BH49" s="521"/>
      <c r="BI49" s="522"/>
      <c r="BJ49" s="522"/>
      <c r="BK49" s="522"/>
      <c r="BL49" s="522"/>
      <c r="BM49" s="522"/>
      <c r="BN49" s="523"/>
      <c r="BO49" s="521"/>
      <c r="BP49" s="522"/>
      <c r="BQ49" s="522"/>
      <c r="BR49" s="522"/>
      <c r="BS49" s="522"/>
      <c r="BT49" s="522"/>
      <c r="BU49" s="522"/>
      <c r="BV49" s="522"/>
      <c r="BW49" s="523"/>
      <c r="BX49" s="521"/>
      <c r="BY49" s="522"/>
      <c r="BZ49" s="522"/>
      <c r="CA49" s="522"/>
      <c r="CB49" s="522"/>
      <c r="CC49" s="522"/>
      <c r="CD49" s="523"/>
      <c r="CE49" s="521"/>
      <c r="CF49" s="522"/>
      <c r="CG49" s="522"/>
      <c r="CH49" s="522"/>
      <c r="CI49" s="522"/>
      <c r="CJ49" s="523"/>
      <c r="CK49" s="521"/>
      <c r="CL49" s="522"/>
      <c r="CM49" s="522"/>
      <c r="CN49" s="522"/>
      <c r="CO49" s="522"/>
      <c r="CP49" s="522"/>
      <c r="CQ49" s="523"/>
      <c r="CR49" s="521"/>
      <c r="CS49" s="522"/>
      <c r="CT49" s="522"/>
      <c r="CU49" s="522"/>
      <c r="CV49" s="522"/>
      <c r="CW49" s="523"/>
      <c r="CX49" s="521"/>
      <c r="CY49" s="522"/>
      <c r="CZ49" s="522"/>
      <c r="DA49" s="522"/>
      <c r="DB49" s="522"/>
      <c r="DC49" s="523"/>
      <c r="DD49" s="521"/>
      <c r="DE49" s="522"/>
      <c r="DF49" s="522"/>
      <c r="DG49" s="522"/>
      <c r="DH49" s="522"/>
      <c r="DI49" s="522"/>
      <c r="DJ49" s="523"/>
      <c r="DK49" s="521"/>
      <c r="DL49" s="522"/>
      <c r="DM49" s="522"/>
      <c r="DN49" s="522"/>
      <c r="DO49" s="522"/>
      <c r="DP49" s="523"/>
      <c r="DQ49" s="521"/>
      <c r="DR49" s="522"/>
      <c r="DS49" s="522"/>
      <c r="DT49" s="522"/>
      <c r="DU49" s="522"/>
      <c r="DV49" s="522"/>
      <c r="DW49" s="523"/>
      <c r="DX49" s="521"/>
      <c r="DY49" s="522"/>
      <c r="DZ49" s="522"/>
      <c r="EA49" s="523"/>
      <c r="EB49" s="521"/>
      <c r="EC49" s="522"/>
      <c r="ED49" s="522"/>
      <c r="EE49" s="523"/>
      <c r="EF49" s="521"/>
      <c r="EG49" s="522"/>
      <c r="EH49" s="522"/>
      <c r="EI49" s="522"/>
      <c r="EJ49" s="522"/>
      <c r="EK49" s="522"/>
      <c r="EL49" s="523"/>
      <c r="EM49" s="521"/>
      <c r="EN49" s="522"/>
      <c r="EO49" s="522"/>
      <c r="EP49" s="522"/>
      <c r="EQ49" s="522"/>
      <c r="ER49" s="523"/>
      <c r="ES49" s="521"/>
      <c r="ET49" s="522"/>
      <c r="EU49" s="522"/>
      <c r="EV49" s="522"/>
      <c r="EW49" s="522"/>
      <c r="EX49" s="523"/>
      <c r="EY49" s="521"/>
      <c r="EZ49" s="522"/>
      <c r="FA49" s="522"/>
      <c r="FB49" s="522"/>
      <c r="FC49" s="522"/>
      <c r="FD49" s="522"/>
      <c r="FE49" s="523"/>
      <c r="FF49" s="521"/>
      <c r="FG49" s="522"/>
      <c r="FH49" s="522"/>
      <c r="FI49" s="522"/>
      <c r="FJ49" s="522"/>
      <c r="FK49" s="522"/>
      <c r="FL49" s="523"/>
      <c r="FM49" s="521"/>
      <c r="FN49" s="522"/>
      <c r="FO49" s="522"/>
      <c r="FP49" s="522"/>
      <c r="FQ49" s="522"/>
      <c r="FR49" s="522"/>
      <c r="FS49" s="523"/>
      <c r="FT49" s="521"/>
      <c r="FU49" s="522"/>
      <c r="FV49" s="522"/>
      <c r="FW49" s="522"/>
      <c r="FX49" s="522"/>
      <c r="FY49" s="523"/>
      <c r="FZ49" s="521"/>
      <c r="GA49" s="522"/>
      <c r="GB49" s="522"/>
      <c r="GC49" s="522"/>
      <c r="GD49" s="522"/>
      <c r="GE49" s="522"/>
      <c r="GF49" s="523"/>
      <c r="GG49" s="521"/>
      <c r="GH49" s="522"/>
      <c r="GI49" s="522"/>
      <c r="GJ49" s="522"/>
      <c r="GK49" s="522"/>
      <c r="GL49" s="522"/>
      <c r="GM49" s="522"/>
      <c r="GN49" s="522"/>
      <c r="GO49" s="523"/>
      <c r="GP49" s="521"/>
      <c r="GQ49" s="522"/>
      <c r="GR49" s="522"/>
      <c r="GS49" s="522"/>
      <c r="GT49" s="522"/>
      <c r="GU49" s="522"/>
      <c r="GV49" s="523"/>
      <c r="GW49" s="521"/>
      <c r="GX49" s="522"/>
      <c r="GY49" s="522"/>
      <c r="GZ49" s="522"/>
      <c r="HA49" s="522"/>
      <c r="HB49" s="523"/>
      <c r="HC49" s="521"/>
      <c r="HD49" s="522"/>
      <c r="HE49" s="522"/>
      <c r="HF49" s="522"/>
      <c r="HG49" s="522"/>
      <c r="HH49" s="522"/>
      <c r="HI49" s="523"/>
      <c r="HJ49" s="521"/>
      <c r="HK49" s="522"/>
      <c r="HL49" s="522"/>
      <c r="HM49" s="522"/>
      <c r="HN49" s="522"/>
      <c r="HO49" s="523"/>
      <c r="HP49" s="521"/>
      <c r="HQ49" s="522"/>
      <c r="HR49" s="522"/>
      <c r="HS49" s="522"/>
      <c r="HT49" s="522"/>
      <c r="HU49" s="523"/>
      <c r="HV49" s="521"/>
      <c r="HW49" s="522"/>
      <c r="HX49" s="522"/>
      <c r="HY49" s="522"/>
      <c r="HZ49" s="522"/>
      <c r="IA49" s="522"/>
      <c r="IB49" s="523"/>
      <c r="IC49" s="521"/>
      <c r="ID49" s="522"/>
      <c r="IE49" s="522"/>
      <c r="IF49" s="522"/>
      <c r="IG49" s="522"/>
      <c r="IH49" s="523"/>
    </row>
    <row r="50" spans="1:242" s="2" customFormat="1" ht="31.5" customHeight="1" hidden="1">
      <c r="A50" s="518"/>
      <c r="B50" s="519"/>
      <c r="C50" s="519"/>
      <c r="D50" s="519"/>
      <c r="E50" s="520"/>
      <c r="F50" s="542" t="s">
        <v>318</v>
      </c>
      <c r="G50" s="543"/>
      <c r="H50" s="543"/>
      <c r="I50" s="543"/>
      <c r="J50" s="543"/>
      <c r="K50" s="543"/>
      <c r="L50" s="543"/>
      <c r="M50" s="543"/>
      <c r="N50" s="543"/>
      <c r="O50" s="543"/>
      <c r="P50" s="543"/>
      <c r="Q50" s="543"/>
      <c r="R50" s="543"/>
      <c r="S50" s="543"/>
      <c r="T50" s="543"/>
      <c r="U50" s="543"/>
      <c r="V50" s="543"/>
      <c r="W50" s="543"/>
      <c r="X50" s="543"/>
      <c r="Y50" s="543"/>
      <c r="Z50" s="544"/>
      <c r="AA50" s="521"/>
      <c r="AB50" s="522"/>
      <c r="AC50" s="522"/>
      <c r="AD50" s="522"/>
      <c r="AE50" s="522"/>
      <c r="AF50" s="523"/>
      <c r="AG50" s="521"/>
      <c r="AH50" s="522"/>
      <c r="AI50" s="522"/>
      <c r="AJ50" s="522"/>
      <c r="AK50" s="522"/>
      <c r="AL50" s="522"/>
      <c r="AM50" s="523"/>
      <c r="AN50" s="521"/>
      <c r="AO50" s="522"/>
      <c r="AP50" s="522"/>
      <c r="AQ50" s="522"/>
      <c r="AR50" s="522"/>
      <c r="AS50" s="522"/>
      <c r="AT50" s="523"/>
      <c r="AU50" s="521"/>
      <c r="AV50" s="522"/>
      <c r="AW50" s="522"/>
      <c r="AX50" s="522"/>
      <c r="AY50" s="522"/>
      <c r="AZ50" s="522"/>
      <c r="BA50" s="523"/>
      <c r="BB50" s="521"/>
      <c r="BC50" s="522"/>
      <c r="BD50" s="522"/>
      <c r="BE50" s="522"/>
      <c r="BF50" s="522"/>
      <c r="BG50" s="523"/>
      <c r="BH50" s="521"/>
      <c r="BI50" s="522"/>
      <c r="BJ50" s="522"/>
      <c r="BK50" s="522"/>
      <c r="BL50" s="522"/>
      <c r="BM50" s="522"/>
      <c r="BN50" s="523"/>
      <c r="BO50" s="521"/>
      <c r="BP50" s="522"/>
      <c r="BQ50" s="522"/>
      <c r="BR50" s="522"/>
      <c r="BS50" s="522"/>
      <c r="BT50" s="522"/>
      <c r="BU50" s="522"/>
      <c r="BV50" s="522"/>
      <c r="BW50" s="523"/>
      <c r="BX50" s="521"/>
      <c r="BY50" s="522"/>
      <c r="BZ50" s="522"/>
      <c r="CA50" s="522"/>
      <c r="CB50" s="522"/>
      <c r="CC50" s="522"/>
      <c r="CD50" s="523"/>
      <c r="CE50" s="521"/>
      <c r="CF50" s="522"/>
      <c r="CG50" s="522"/>
      <c r="CH50" s="522"/>
      <c r="CI50" s="522"/>
      <c r="CJ50" s="523"/>
      <c r="CK50" s="521"/>
      <c r="CL50" s="522"/>
      <c r="CM50" s="522"/>
      <c r="CN50" s="522"/>
      <c r="CO50" s="522"/>
      <c r="CP50" s="522"/>
      <c r="CQ50" s="523"/>
      <c r="CR50" s="521"/>
      <c r="CS50" s="522"/>
      <c r="CT50" s="522"/>
      <c r="CU50" s="522"/>
      <c r="CV50" s="522"/>
      <c r="CW50" s="523"/>
      <c r="CX50" s="521"/>
      <c r="CY50" s="522"/>
      <c r="CZ50" s="522"/>
      <c r="DA50" s="522"/>
      <c r="DB50" s="522"/>
      <c r="DC50" s="523"/>
      <c r="DD50" s="521"/>
      <c r="DE50" s="522"/>
      <c r="DF50" s="522"/>
      <c r="DG50" s="522"/>
      <c r="DH50" s="522"/>
      <c r="DI50" s="522"/>
      <c r="DJ50" s="523"/>
      <c r="DK50" s="521"/>
      <c r="DL50" s="522"/>
      <c r="DM50" s="522"/>
      <c r="DN50" s="522"/>
      <c r="DO50" s="522"/>
      <c r="DP50" s="523"/>
      <c r="DQ50" s="521"/>
      <c r="DR50" s="522"/>
      <c r="DS50" s="522"/>
      <c r="DT50" s="522"/>
      <c r="DU50" s="522"/>
      <c r="DV50" s="522"/>
      <c r="DW50" s="523"/>
      <c r="DX50" s="521"/>
      <c r="DY50" s="522"/>
      <c r="DZ50" s="522"/>
      <c r="EA50" s="523"/>
      <c r="EB50" s="521"/>
      <c r="EC50" s="522"/>
      <c r="ED50" s="522"/>
      <c r="EE50" s="523"/>
      <c r="EF50" s="521"/>
      <c r="EG50" s="522"/>
      <c r="EH50" s="522"/>
      <c r="EI50" s="522"/>
      <c r="EJ50" s="522"/>
      <c r="EK50" s="522"/>
      <c r="EL50" s="523"/>
      <c r="EM50" s="521"/>
      <c r="EN50" s="522"/>
      <c r="EO50" s="522"/>
      <c r="EP50" s="522"/>
      <c r="EQ50" s="522"/>
      <c r="ER50" s="523"/>
      <c r="ES50" s="521"/>
      <c r="ET50" s="522"/>
      <c r="EU50" s="522"/>
      <c r="EV50" s="522"/>
      <c r="EW50" s="522"/>
      <c r="EX50" s="523"/>
      <c r="EY50" s="521"/>
      <c r="EZ50" s="522"/>
      <c r="FA50" s="522"/>
      <c r="FB50" s="522"/>
      <c r="FC50" s="522"/>
      <c r="FD50" s="522"/>
      <c r="FE50" s="523"/>
      <c r="FF50" s="521"/>
      <c r="FG50" s="522"/>
      <c r="FH50" s="522"/>
      <c r="FI50" s="522"/>
      <c r="FJ50" s="522"/>
      <c r="FK50" s="522"/>
      <c r="FL50" s="523"/>
      <c r="FM50" s="521"/>
      <c r="FN50" s="522"/>
      <c r="FO50" s="522"/>
      <c r="FP50" s="522"/>
      <c r="FQ50" s="522"/>
      <c r="FR50" s="522"/>
      <c r="FS50" s="523"/>
      <c r="FT50" s="521"/>
      <c r="FU50" s="522"/>
      <c r="FV50" s="522"/>
      <c r="FW50" s="522"/>
      <c r="FX50" s="522"/>
      <c r="FY50" s="523"/>
      <c r="FZ50" s="521"/>
      <c r="GA50" s="522"/>
      <c r="GB50" s="522"/>
      <c r="GC50" s="522"/>
      <c r="GD50" s="522"/>
      <c r="GE50" s="522"/>
      <c r="GF50" s="523"/>
      <c r="GG50" s="521"/>
      <c r="GH50" s="522"/>
      <c r="GI50" s="522"/>
      <c r="GJ50" s="522"/>
      <c r="GK50" s="522"/>
      <c r="GL50" s="522"/>
      <c r="GM50" s="522"/>
      <c r="GN50" s="522"/>
      <c r="GO50" s="523"/>
      <c r="GP50" s="521"/>
      <c r="GQ50" s="522"/>
      <c r="GR50" s="522"/>
      <c r="GS50" s="522"/>
      <c r="GT50" s="522"/>
      <c r="GU50" s="522"/>
      <c r="GV50" s="523"/>
      <c r="GW50" s="521"/>
      <c r="GX50" s="522"/>
      <c r="GY50" s="522"/>
      <c r="GZ50" s="522"/>
      <c r="HA50" s="522"/>
      <c r="HB50" s="523"/>
      <c r="HC50" s="521"/>
      <c r="HD50" s="522"/>
      <c r="HE50" s="522"/>
      <c r="HF50" s="522"/>
      <c r="HG50" s="522"/>
      <c r="HH50" s="522"/>
      <c r="HI50" s="523"/>
      <c r="HJ50" s="521"/>
      <c r="HK50" s="522"/>
      <c r="HL50" s="522"/>
      <c r="HM50" s="522"/>
      <c r="HN50" s="522"/>
      <c r="HO50" s="523"/>
      <c r="HP50" s="521"/>
      <c r="HQ50" s="522"/>
      <c r="HR50" s="522"/>
      <c r="HS50" s="522"/>
      <c r="HT50" s="522"/>
      <c r="HU50" s="523"/>
      <c r="HV50" s="521"/>
      <c r="HW50" s="522"/>
      <c r="HX50" s="522"/>
      <c r="HY50" s="522"/>
      <c r="HZ50" s="522"/>
      <c r="IA50" s="522"/>
      <c r="IB50" s="523"/>
      <c r="IC50" s="521"/>
      <c r="ID50" s="522"/>
      <c r="IE50" s="522"/>
      <c r="IF50" s="522"/>
      <c r="IG50" s="522"/>
      <c r="IH50" s="523"/>
    </row>
    <row r="51" spans="1:242" s="2" customFormat="1" ht="10.5" customHeight="1" hidden="1">
      <c r="A51" s="573" t="s">
        <v>305</v>
      </c>
      <c r="B51" s="574"/>
      <c r="C51" s="574"/>
      <c r="D51" s="574"/>
      <c r="E51" s="575"/>
      <c r="F51" s="576" t="s">
        <v>308</v>
      </c>
      <c r="G51" s="577"/>
      <c r="H51" s="577"/>
      <c r="I51" s="577"/>
      <c r="J51" s="577"/>
      <c r="K51" s="577"/>
      <c r="L51" s="577"/>
      <c r="M51" s="577"/>
      <c r="N51" s="577"/>
      <c r="O51" s="577"/>
      <c r="P51" s="577"/>
      <c r="Q51" s="577"/>
      <c r="R51" s="577"/>
      <c r="S51" s="577"/>
      <c r="T51" s="577"/>
      <c r="U51" s="577"/>
      <c r="V51" s="577"/>
      <c r="W51" s="577"/>
      <c r="X51" s="577"/>
      <c r="Y51" s="577"/>
      <c r="Z51" s="578"/>
      <c r="AA51" s="512"/>
      <c r="AB51" s="513"/>
      <c r="AC51" s="513"/>
      <c r="AD51" s="513"/>
      <c r="AE51" s="513"/>
      <c r="AF51" s="514"/>
      <c r="AG51" s="512"/>
      <c r="AH51" s="513"/>
      <c r="AI51" s="513"/>
      <c r="AJ51" s="513"/>
      <c r="AK51" s="513"/>
      <c r="AL51" s="513"/>
      <c r="AM51" s="514"/>
      <c r="AN51" s="512"/>
      <c r="AO51" s="513"/>
      <c r="AP51" s="513"/>
      <c r="AQ51" s="513"/>
      <c r="AR51" s="513"/>
      <c r="AS51" s="513"/>
      <c r="AT51" s="514"/>
      <c r="AU51" s="512"/>
      <c r="AV51" s="513"/>
      <c r="AW51" s="513"/>
      <c r="AX51" s="513"/>
      <c r="AY51" s="513"/>
      <c r="AZ51" s="513"/>
      <c r="BA51" s="514"/>
      <c r="BB51" s="512"/>
      <c r="BC51" s="513"/>
      <c r="BD51" s="513"/>
      <c r="BE51" s="513"/>
      <c r="BF51" s="513"/>
      <c r="BG51" s="514"/>
      <c r="BH51" s="512"/>
      <c r="BI51" s="513"/>
      <c r="BJ51" s="513"/>
      <c r="BK51" s="513"/>
      <c r="BL51" s="513"/>
      <c r="BM51" s="513"/>
      <c r="BN51" s="514"/>
      <c r="BO51" s="512"/>
      <c r="BP51" s="513"/>
      <c r="BQ51" s="513"/>
      <c r="BR51" s="513"/>
      <c r="BS51" s="513"/>
      <c r="BT51" s="513"/>
      <c r="BU51" s="513"/>
      <c r="BV51" s="513"/>
      <c r="BW51" s="514"/>
      <c r="BX51" s="512"/>
      <c r="BY51" s="513"/>
      <c r="BZ51" s="513"/>
      <c r="CA51" s="513"/>
      <c r="CB51" s="513"/>
      <c r="CC51" s="513"/>
      <c r="CD51" s="514"/>
      <c r="CE51" s="512"/>
      <c r="CF51" s="513"/>
      <c r="CG51" s="513"/>
      <c r="CH51" s="513"/>
      <c r="CI51" s="513"/>
      <c r="CJ51" s="514"/>
      <c r="CK51" s="512"/>
      <c r="CL51" s="513"/>
      <c r="CM51" s="513"/>
      <c r="CN51" s="513"/>
      <c r="CO51" s="513"/>
      <c r="CP51" s="513"/>
      <c r="CQ51" s="514"/>
      <c r="CR51" s="512"/>
      <c r="CS51" s="513"/>
      <c r="CT51" s="513"/>
      <c r="CU51" s="513"/>
      <c r="CV51" s="513"/>
      <c r="CW51" s="514"/>
      <c r="CX51" s="512"/>
      <c r="CY51" s="513"/>
      <c r="CZ51" s="513"/>
      <c r="DA51" s="513"/>
      <c r="DB51" s="513"/>
      <c r="DC51" s="514"/>
      <c r="DD51" s="512"/>
      <c r="DE51" s="513"/>
      <c r="DF51" s="513"/>
      <c r="DG51" s="513"/>
      <c r="DH51" s="513"/>
      <c r="DI51" s="513"/>
      <c r="DJ51" s="514"/>
      <c r="DK51" s="512"/>
      <c r="DL51" s="513"/>
      <c r="DM51" s="513"/>
      <c r="DN51" s="513"/>
      <c r="DO51" s="513"/>
      <c r="DP51" s="514"/>
      <c r="DQ51" s="512"/>
      <c r="DR51" s="513"/>
      <c r="DS51" s="513"/>
      <c r="DT51" s="513"/>
      <c r="DU51" s="513"/>
      <c r="DV51" s="513"/>
      <c r="DW51" s="514"/>
      <c r="DX51" s="512"/>
      <c r="DY51" s="513"/>
      <c r="DZ51" s="513"/>
      <c r="EA51" s="514"/>
      <c r="EB51" s="512"/>
      <c r="EC51" s="513"/>
      <c r="ED51" s="513"/>
      <c r="EE51" s="514"/>
      <c r="EF51" s="512"/>
      <c r="EG51" s="513"/>
      <c r="EH51" s="513"/>
      <c r="EI51" s="513"/>
      <c r="EJ51" s="513"/>
      <c r="EK51" s="513"/>
      <c r="EL51" s="514"/>
      <c r="EM51" s="512"/>
      <c r="EN51" s="513"/>
      <c r="EO51" s="513"/>
      <c r="EP51" s="513"/>
      <c r="EQ51" s="513"/>
      <c r="ER51" s="514"/>
      <c r="ES51" s="512"/>
      <c r="ET51" s="513"/>
      <c r="EU51" s="513"/>
      <c r="EV51" s="513"/>
      <c r="EW51" s="513"/>
      <c r="EX51" s="514"/>
      <c r="EY51" s="512"/>
      <c r="EZ51" s="513"/>
      <c r="FA51" s="513"/>
      <c r="FB51" s="513"/>
      <c r="FC51" s="513"/>
      <c r="FD51" s="513"/>
      <c r="FE51" s="514"/>
      <c r="FF51" s="512"/>
      <c r="FG51" s="513"/>
      <c r="FH51" s="513"/>
      <c r="FI51" s="513"/>
      <c r="FJ51" s="513"/>
      <c r="FK51" s="513"/>
      <c r="FL51" s="514"/>
      <c r="FM51" s="512"/>
      <c r="FN51" s="513"/>
      <c r="FO51" s="513"/>
      <c r="FP51" s="513"/>
      <c r="FQ51" s="513"/>
      <c r="FR51" s="513"/>
      <c r="FS51" s="514"/>
      <c r="FT51" s="512"/>
      <c r="FU51" s="513"/>
      <c r="FV51" s="513"/>
      <c r="FW51" s="513"/>
      <c r="FX51" s="513"/>
      <c r="FY51" s="514"/>
      <c r="FZ51" s="512"/>
      <c r="GA51" s="513"/>
      <c r="GB51" s="513"/>
      <c r="GC51" s="513"/>
      <c r="GD51" s="513"/>
      <c r="GE51" s="513"/>
      <c r="GF51" s="514"/>
      <c r="GG51" s="512"/>
      <c r="GH51" s="513"/>
      <c r="GI51" s="513"/>
      <c r="GJ51" s="513"/>
      <c r="GK51" s="513"/>
      <c r="GL51" s="513"/>
      <c r="GM51" s="513"/>
      <c r="GN51" s="513"/>
      <c r="GO51" s="514"/>
      <c r="GP51" s="512"/>
      <c r="GQ51" s="513"/>
      <c r="GR51" s="513"/>
      <c r="GS51" s="513"/>
      <c r="GT51" s="513"/>
      <c r="GU51" s="513"/>
      <c r="GV51" s="514"/>
      <c r="GW51" s="512"/>
      <c r="GX51" s="513"/>
      <c r="GY51" s="513"/>
      <c r="GZ51" s="513"/>
      <c r="HA51" s="513"/>
      <c r="HB51" s="514"/>
      <c r="HC51" s="512"/>
      <c r="HD51" s="513"/>
      <c r="HE51" s="513"/>
      <c r="HF51" s="513"/>
      <c r="HG51" s="513"/>
      <c r="HH51" s="513"/>
      <c r="HI51" s="514"/>
      <c r="HJ51" s="512"/>
      <c r="HK51" s="513"/>
      <c r="HL51" s="513"/>
      <c r="HM51" s="513"/>
      <c r="HN51" s="513"/>
      <c r="HO51" s="514"/>
      <c r="HP51" s="512"/>
      <c r="HQ51" s="513"/>
      <c r="HR51" s="513"/>
      <c r="HS51" s="513"/>
      <c r="HT51" s="513"/>
      <c r="HU51" s="514"/>
      <c r="HV51" s="512"/>
      <c r="HW51" s="513"/>
      <c r="HX51" s="513"/>
      <c r="HY51" s="513"/>
      <c r="HZ51" s="513"/>
      <c r="IA51" s="513"/>
      <c r="IB51" s="514"/>
      <c r="IC51" s="512"/>
      <c r="ID51" s="513"/>
      <c r="IE51" s="513"/>
      <c r="IF51" s="513"/>
      <c r="IG51" s="513"/>
      <c r="IH51" s="514"/>
    </row>
    <row r="52" spans="1:242" s="2" customFormat="1" ht="10.5" customHeight="1" hidden="1">
      <c r="A52" s="573" t="s">
        <v>309</v>
      </c>
      <c r="B52" s="574"/>
      <c r="C52" s="574"/>
      <c r="D52" s="574"/>
      <c r="E52" s="575"/>
      <c r="F52" s="576" t="s">
        <v>310</v>
      </c>
      <c r="G52" s="577"/>
      <c r="H52" s="577"/>
      <c r="I52" s="577"/>
      <c r="J52" s="577"/>
      <c r="K52" s="577"/>
      <c r="L52" s="577"/>
      <c r="M52" s="577"/>
      <c r="N52" s="577"/>
      <c r="O52" s="577"/>
      <c r="P52" s="577"/>
      <c r="Q52" s="577"/>
      <c r="R52" s="577"/>
      <c r="S52" s="577"/>
      <c r="T52" s="577"/>
      <c r="U52" s="577"/>
      <c r="V52" s="577"/>
      <c r="W52" s="577"/>
      <c r="X52" s="577"/>
      <c r="Y52" s="577"/>
      <c r="Z52" s="578"/>
      <c r="AA52" s="512"/>
      <c r="AB52" s="513"/>
      <c r="AC52" s="513"/>
      <c r="AD52" s="513"/>
      <c r="AE52" s="513"/>
      <c r="AF52" s="514"/>
      <c r="AG52" s="512"/>
      <c r="AH52" s="513"/>
      <c r="AI52" s="513"/>
      <c r="AJ52" s="513"/>
      <c r="AK52" s="513"/>
      <c r="AL52" s="513"/>
      <c r="AM52" s="514"/>
      <c r="AN52" s="512"/>
      <c r="AO52" s="513"/>
      <c r="AP52" s="513"/>
      <c r="AQ52" s="513"/>
      <c r="AR52" s="513"/>
      <c r="AS52" s="513"/>
      <c r="AT52" s="514"/>
      <c r="AU52" s="512"/>
      <c r="AV52" s="513"/>
      <c r="AW52" s="513"/>
      <c r="AX52" s="513"/>
      <c r="AY52" s="513"/>
      <c r="AZ52" s="513"/>
      <c r="BA52" s="514"/>
      <c r="BB52" s="512"/>
      <c r="BC52" s="513"/>
      <c r="BD52" s="513"/>
      <c r="BE52" s="513"/>
      <c r="BF52" s="513"/>
      <c r="BG52" s="514"/>
      <c r="BH52" s="512"/>
      <c r="BI52" s="513"/>
      <c r="BJ52" s="513"/>
      <c r="BK52" s="513"/>
      <c r="BL52" s="513"/>
      <c r="BM52" s="513"/>
      <c r="BN52" s="514"/>
      <c r="BO52" s="512"/>
      <c r="BP52" s="513"/>
      <c r="BQ52" s="513"/>
      <c r="BR52" s="513"/>
      <c r="BS52" s="513"/>
      <c r="BT52" s="513"/>
      <c r="BU52" s="513"/>
      <c r="BV52" s="513"/>
      <c r="BW52" s="514"/>
      <c r="BX52" s="512"/>
      <c r="BY52" s="513"/>
      <c r="BZ52" s="513"/>
      <c r="CA52" s="513"/>
      <c r="CB52" s="513"/>
      <c r="CC52" s="513"/>
      <c r="CD52" s="514"/>
      <c r="CE52" s="512"/>
      <c r="CF52" s="513"/>
      <c r="CG52" s="513"/>
      <c r="CH52" s="513"/>
      <c r="CI52" s="513"/>
      <c r="CJ52" s="514"/>
      <c r="CK52" s="512"/>
      <c r="CL52" s="513"/>
      <c r="CM52" s="513"/>
      <c r="CN52" s="513"/>
      <c r="CO52" s="513"/>
      <c r="CP52" s="513"/>
      <c r="CQ52" s="514"/>
      <c r="CR52" s="512"/>
      <c r="CS52" s="513"/>
      <c r="CT52" s="513"/>
      <c r="CU52" s="513"/>
      <c r="CV52" s="513"/>
      <c r="CW52" s="514"/>
      <c r="CX52" s="512"/>
      <c r="CY52" s="513"/>
      <c r="CZ52" s="513"/>
      <c r="DA52" s="513"/>
      <c r="DB52" s="513"/>
      <c r="DC52" s="514"/>
      <c r="DD52" s="512"/>
      <c r="DE52" s="513"/>
      <c r="DF52" s="513"/>
      <c r="DG52" s="513"/>
      <c r="DH52" s="513"/>
      <c r="DI52" s="513"/>
      <c r="DJ52" s="514"/>
      <c r="DK52" s="512"/>
      <c r="DL52" s="513"/>
      <c r="DM52" s="513"/>
      <c r="DN52" s="513"/>
      <c r="DO52" s="513"/>
      <c r="DP52" s="514"/>
      <c r="DQ52" s="512"/>
      <c r="DR52" s="513"/>
      <c r="DS52" s="513"/>
      <c r="DT52" s="513"/>
      <c r="DU52" s="513"/>
      <c r="DV52" s="513"/>
      <c r="DW52" s="514"/>
      <c r="DX52" s="512"/>
      <c r="DY52" s="513"/>
      <c r="DZ52" s="513"/>
      <c r="EA52" s="514"/>
      <c r="EB52" s="512"/>
      <c r="EC52" s="513"/>
      <c r="ED52" s="513"/>
      <c r="EE52" s="514"/>
      <c r="EF52" s="512"/>
      <c r="EG52" s="513"/>
      <c r="EH52" s="513"/>
      <c r="EI52" s="513"/>
      <c r="EJ52" s="513"/>
      <c r="EK52" s="513"/>
      <c r="EL52" s="514"/>
      <c r="EM52" s="512"/>
      <c r="EN52" s="513"/>
      <c r="EO52" s="513"/>
      <c r="EP52" s="513"/>
      <c r="EQ52" s="513"/>
      <c r="ER52" s="514"/>
      <c r="ES52" s="512"/>
      <c r="ET52" s="513"/>
      <c r="EU52" s="513"/>
      <c r="EV52" s="513"/>
      <c r="EW52" s="513"/>
      <c r="EX52" s="514"/>
      <c r="EY52" s="512"/>
      <c r="EZ52" s="513"/>
      <c r="FA52" s="513"/>
      <c r="FB52" s="513"/>
      <c r="FC52" s="513"/>
      <c r="FD52" s="513"/>
      <c r="FE52" s="514"/>
      <c r="FF52" s="512"/>
      <c r="FG52" s="513"/>
      <c r="FH52" s="513"/>
      <c r="FI52" s="513"/>
      <c r="FJ52" s="513"/>
      <c r="FK52" s="513"/>
      <c r="FL52" s="514"/>
      <c r="FM52" s="512"/>
      <c r="FN52" s="513"/>
      <c r="FO52" s="513"/>
      <c r="FP52" s="513"/>
      <c r="FQ52" s="513"/>
      <c r="FR52" s="513"/>
      <c r="FS52" s="514"/>
      <c r="FT52" s="512"/>
      <c r="FU52" s="513"/>
      <c r="FV52" s="513"/>
      <c r="FW52" s="513"/>
      <c r="FX52" s="513"/>
      <c r="FY52" s="514"/>
      <c r="FZ52" s="512"/>
      <c r="GA52" s="513"/>
      <c r="GB52" s="513"/>
      <c r="GC52" s="513"/>
      <c r="GD52" s="513"/>
      <c r="GE52" s="513"/>
      <c r="GF52" s="514"/>
      <c r="GG52" s="512"/>
      <c r="GH52" s="513"/>
      <c r="GI52" s="513"/>
      <c r="GJ52" s="513"/>
      <c r="GK52" s="513"/>
      <c r="GL52" s="513"/>
      <c r="GM52" s="513"/>
      <c r="GN52" s="513"/>
      <c r="GO52" s="514"/>
      <c r="GP52" s="512"/>
      <c r="GQ52" s="513"/>
      <c r="GR52" s="513"/>
      <c r="GS52" s="513"/>
      <c r="GT52" s="513"/>
      <c r="GU52" s="513"/>
      <c r="GV52" s="514"/>
      <c r="GW52" s="512"/>
      <c r="GX52" s="513"/>
      <c r="GY52" s="513"/>
      <c r="GZ52" s="513"/>
      <c r="HA52" s="513"/>
      <c r="HB52" s="514"/>
      <c r="HC52" s="512"/>
      <c r="HD52" s="513"/>
      <c r="HE52" s="513"/>
      <c r="HF52" s="513"/>
      <c r="HG52" s="513"/>
      <c r="HH52" s="513"/>
      <c r="HI52" s="514"/>
      <c r="HJ52" s="512"/>
      <c r="HK52" s="513"/>
      <c r="HL52" s="513"/>
      <c r="HM52" s="513"/>
      <c r="HN52" s="513"/>
      <c r="HO52" s="514"/>
      <c r="HP52" s="512"/>
      <c r="HQ52" s="513"/>
      <c r="HR52" s="513"/>
      <c r="HS52" s="513"/>
      <c r="HT52" s="513"/>
      <c r="HU52" s="514"/>
      <c r="HV52" s="512"/>
      <c r="HW52" s="513"/>
      <c r="HX52" s="513"/>
      <c r="HY52" s="513"/>
      <c r="HZ52" s="513"/>
      <c r="IA52" s="513"/>
      <c r="IB52" s="514"/>
      <c r="IC52" s="512"/>
      <c r="ID52" s="513"/>
      <c r="IE52" s="513"/>
      <c r="IF52" s="513"/>
      <c r="IG52" s="513"/>
      <c r="IH52" s="514"/>
    </row>
    <row r="53" spans="1:242" s="2" customFormat="1" ht="10.5" customHeight="1" hidden="1">
      <c r="A53" s="573" t="s">
        <v>311</v>
      </c>
      <c r="B53" s="574"/>
      <c r="C53" s="574"/>
      <c r="D53" s="574"/>
      <c r="E53" s="575"/>
      <c r="F53" s="576"/>
      <c r="G53" s="577"/>
      <c r="H53" s="577"/>
      <c r="I53" s="577"/>
      <c r="J53" s="577"/>
      <c r="K53" s="577"/>
      <c r="L53" s="577"/>
      <c r="M53" s="577"/>
      <c r="N53" s="577"/>
      <c r="O53" s="577"/>
      <c r="P53" s="577"/>
      <c r="Q53" s="577"/>
      <c r="R53" s="577"/>
      <c r="S53" s="577"/>
      <c r="T53" s="577"/>
      <c r="U53" s="577"/>
      <c r="V53" s="577"/>
      <c r="W53" s="577"/>
      <c r="X53" s="577"/>
      <c r="Y53" s="577"/>
      <c r="Z53" s="578"/>
      <c r="AA53" s="512"/>
      <c r="AB53" s="513"/>
      <c r="AC53" s="513"/>
      <c r="AD53" s="513"/>
      <c r="AE53" s="513"/>
      <c r="AF53" s="514"/>
      <c r="AG53" s="512"/>
      <c r="AH53" s="513"/>
      <c r="AI53" s="513"/>
      <c r="AJ53" s="513"/>
      <c r="AK53" s="513"/>
      <c r="AL53" s="513"/>
      <c r="AM53" s="514"/>
      <c r="AN53" s="512"/>
      <c r="AO53" s="513"/>
      <c r="AP53" s="513"/>
      <c r="AQ53" s="513"/>
      <c r="AR53" s="513"/>
      <c r="AS53" s="513"/>
      <c r="AT53" s="514"/>
      <c r="AU53" s="512"/>
      <c r="AV53" s="513"/>
      <c r="AW53" s="513"/>
      <c r="AX53" s="513"/>
      <c r="AY53" s="513"/>
      <c r="AZ53" s="513"/>
      <c r="BA53" s="514"/>
      <c r="BB53" s="512"/>
      <c r="BC53" s="513"/>
      <c r="BD53" s="513"/>
      <c r="BE53" s="513"/>
      <c r="BF53" s="513"/>
      <c r="BG53" s="514"/>
      <c r="BH53" s="512"/>
      <c r="BI53" s="513"/>
      <c r="BJ53" s="513"/>
      <c r="BK53" s="513"/>
      <c r="BL53" s="513"/>
      <c r="BM53" s="513"/>
      <c r="BN53" s="514"/>
      <c r="BO53" s="512"/>
      <c r="BP53" s="513"/>
      <c r="BQ53" s="513"/>
      <c r="BR53" s="513"/>
      <c r="BS53" s="513"/>
      <c r="BT53" s="513"/>
      <c r="BU53" s="513"/>
      <c r="BV53" s="513"/>
      <c r="BW53" s="514"/>
      <c r="BX53" s="512"/>
      <c r="BY53" s="513"/>
      <c r="BZ53" s="513"/>
      <c r="CA53" s="513"/>
      <c r="CB53" s="513"/>
      <c r="CC53" s="513"/>
      <c r="CD53" s="514"/>
      <c r="CE53" s="512"/>
      <c r="CF53" s="513"/>
      <c r="CG53" s="513"/>
      <c r="CH53" s="513"/>
      <c r="CI53" s="513"/>
      <c r="CJ53" s="514"/>
      <c r="CK53" s="512"/>
      <c r="CL53" s="513"/>
      <c r="CM53" s="513"/>
      <c r="CN53" s="513"/>
      <c r="CO53" s="513"/>
      <c r="CP53" s="513"/>
      <c r="CQ53" s="514"/>
      <c r="CR53" s="512"/>
      <c r="CS53" s="513"/>
      <c r="CT53" s="513"/>
      <c r="CU53" s="513"/>
      <c r="CV53" s="513"/>
      <c r="CW53" s="514"/>
      <c r="CX53" s="512"/>
      <c r="CY53" s="513"/>
      <c r="CZ53" s="513"/>
      <c r="DA53" s="513"/>
      <c r="DB53" s="513"/>
      <c r="DC53" s="514"/>
      <c r="DD53" s="512"/>
      <c r="DE53" s="513"/>
      <c r="DF53" s="513"/>
      <c r="DG53" s="513"/>
      <c r="DH53" s="513"/>
      <c r="DI53" s="513"/>
      <c r="DJ53" s="514"/>
      <c r="DK53" s="512"/>
      <c r="DL53" s="513"/>
      <c r="DM53" s="513"/>
      <c r="DN53" s="513"/>
      <c r="DO53" s="513"/>
      <c r="DP53" s="514"/>
      <c r="DQ53" s="512"/>
      <c r="DR53" s="513"/>
      <c r="DS53" s="513"/>
      <c r="DT53" s="513"/>
      <c r="DU53" s="513"/>
      <c r="DV53" s="513"/>
      <c r="DW53" s="514"/>
      <c r="DX53" s="512"/>
      <c r="DY53" s="513"/>
      <c r="DZ53" s="513"/>
      <c r="EA53" s="514"/>
      <c r="EB53" s="512"/>
      <c r="EC53" s="513"/>
      <c r="ED53" s="513"/>
      <c r="EE53" s="514"/>
      <c r="EF53" s="512"/>
      <c r="EG53" s="513"/>
      <c r="EH53" s="513"/>
      <c r="EI53" s="513"/>
      <c r="EJ53" s="513"/>
      <c r="EK53" s="513"/>
      <c r="EL53" s="514"/>
      <c r="EM53" s="512"/>
      <c r="EN53" s="513"/>
      <c r="EO53" s="513"/>
      <c r="EP53" s="513"/>
      <c r="EQ53" s="513"/>
      <c r="ER53" s="514"/>
      <c r="ES53" s="512"/>
      <c r="ET53" s="513"/>
      <c r="EU53" s="513"/>
      <c r="EV53" s="513"/>
      <c r="EW53" s="513"/>
      <c r="EX53" s="514"/>
      <c r="EY53" s="512"/>
      <c r="EZ53" s="513"/>
      <c r="FA53" s="513"/>
      <c r="FB53" s="513"/>
      <c r="FC53" s="513"/>
      <c r="FD53" s="513"/>
      <c r="FE53" s="514"/>
      <c r="FF53" s="512"/>
      <c r="FG53" s="513"/>
      <c r="FH53" s="513"/>
      <c r="FI53" s="513"/>
      <c r="FJ53" s="513"/>
      <c r="FK53" s="513"/>
      <c r="FL53" s="514"/>
      <c r="FM53" s="512"/>
      <c r="FN53" s="513"/>
      <c r="FO53" s="513"/>
      <c r="FP53" s="513"/>
      <c r="FQ53" s="513"/>
      <c r="FR53" s="513"/>
      <c r="FS53" s="514"/>
      <c r="FT53" s="512"/>
      <c r="FU53" s="513"/>
      <c r="FV53" s="513"/>
      <c r="FW53" s="513"/>
      <c r="FX53" s="513"/>
      <c r="FY53" s="514"/>
      <c r="FZ53" s="512"/>
      <c r="GA53" s="513"/>
      <c r="GB53" s="513"/>
      <c r="GC53" s="513"/>
      <c r="GD53" s="513"/>
      <c r="GE53" s="513"/>
      <c r="GF53" s="514"/>
      <c r="GG53" s="512"/>
      <c r="GH53" s="513"/>
      <c r="GI53" s="513"/>
      <c r="GJ53" s="513"/>
      <c r="GK53" s="513"/>
      <c r="GL53" s="513"/>
      <c r="GM53" s="513"/>
      <c r="GN53" s="513"/>
      <c r="GO53" s="514"/>
      <c r="GP53" s="512"/>
      <c r="GQ53" s="513"/>
      <c r="GR53" s="513"/>
      <c r="GS53" s="513"/>
      <c r="GT53" s="513"/>
      <c r="GU53" s="513"/>
      <c r="GV53" s="514"/>
      <c r="GW53" s="512"/>
      <c r="GX53" s="513"/>
      <c r="GY53" s="513"/>
      <c r="GZ53" s="513"/>
      <c r="HA53" s="513"/>
      <c r="HB53" s="514"/>
      <c r="HC53" s="512"/>
      <c r="HD53" s="513"/>
      <c r="HE53" s="513"/>
      <c r="HF53" s="513"/>
      <c r="HG53" s="513"/>
      <c r="HH53" s="513"/>
      <c r="HI53" s="514"/>
      <c r="HJ53" s="512"/>
      <c r="HK53" s="513"/>
      <c r="HL53" s="513"/>
      <c r="HM53" s="513"/>
      <c r="HN53" s="513"/>
      <c r="HO53" s="514"/>
      <c r="HP53" s="512"/>
      <c r="HQ53" s="513"/>
      <c r="HR53" s="513"/>
      <c r="HS53" s="513"/>
      <c r="HT53" s="513"/>
      <c r="HU53" s="514"/>
      <c r="HV53" s="512"/>
      <c r="HW53" s="513"/>
      <c r="HX53" s="513"/>
      <c r="HY53" s="513"/>
      <c r="HZ53" s="513"/>
      <c r="IA53" s="513"/>
      <c r="IB53" s="514"/>
      <c r="IC53" s="512"/>
      <c r="ID53" s="513"/>
      <c r="IE53" s="513"/>
      <c r="IF53" s="513"/>
      <c r="IG53" s="513"/>
      <c r="IH53" s="514"/>
    </row>
    <row r="54" s="2" customFormat="1" ht="3" customHeight="1" hidden="1"/>
    <row r="55" spans="9:10" s="13" customFormat="1" ht="9.75" hidden="1">
      <c r="I55" s="14" t="s">
        <v>319</v>
      </c>
      <c r="J55" s="13" t="s">
        <v>358</v>
      </c>
    </row>
    <row r="56" spans="8:10" s="13" customFormat="1" ht="9.75" hidden="1">
      <c r="H56" s="14"/>
      <c r="I56" s="14" t="s">
        <v>321</v>
      </c>
      <c r="J56" s="13" t="s">
        <v>359</v>
      </c>
    </row>
    <row r="57" spans="8:9" s="13" customFormat="1" ht="9.75">
      <c r="H57" s="14"/>
      <c r="I57" s="14"/>
    </row>
    <row r="59" spans="1:127" ht="11.25">
      <c r="A59" s="426" t="s">
        <v>399</v>
      </c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6"/>
      <c r="BB59" s="426"/>
      <c r="BC59" s="426"/>
      <c r="BD59" s="426"/>
      <c r="BE59" s="426"/>
      <c r="BF59" s="426"/>
      <c r="BG59" s="426"/>
      <c r="BH59" s="426"/>
      <c r="BI59" s="426"/>
      <c r="BJ59" s="426"/>
      <c r="BK59" s="426"/>
      <c r="BL59" s="426"/>
      <c r="BM59" s="426"/>
      <c r="BN59" s="426"/>
      <c r="BO59" s="426"/>
      <c r="BP59" s="426"/>
      <c r="BQ59" s="426"/>
      <c r="BR59" s="426"/>
      <c r="BS59" s="426"/>
      <c r="BT59" s="426"/>
      <c r="BU59" s="426"/>
      <c r="BV59" s="426"/>
      <c r="BW59" s="426"/>
      <c r="BX59" s="426"/>
      <c r="BY59" s="426"/>
      <c r="BZ59" s="426"/>
      <c r="CA59" s="426"/>
      <c r="CB59" s="426"/>
      <c r="CC59" s="426"/>
      <c r="CD59" s="426"/>
      <c r="CE59" s="426"/>
      <c r="CF59" s="426"/>
      <c r="CG59" s="426"/>
      <c r="CH59" s="426"/>
      <c r="CI59" s="426"/>
      <c r="CJ59" s="426"/>
      <c r="CK59" s="426"/>
      <c r="CL59" s="426"/>
      <c r="CM59" s="426"/>
      <c r="CN59" s="426"/>
      <c r="CO59" s="426"/>
      <c r="CP59" s="426"/>
      <c r="CQ59" s="426"/>
      <c r="CR59" s="426"/>
      <c r="CS59" s="426"/>
      <c r="CT59" s="426"/>
      <c r="CU59" s="426"/>
      <c r="CV59" s="426"/>
      <c r="CW59" s="426"/>
      <c r="CX59" s="426"/>
      <c r="CY59" s="426"/>
      <c r="CZ59" s="426"/>
      <c r="DA59" s="426"/>
      <c r="DB59" s="426"/>
      <c r="DC59" s="426"/>
      <c r="DD59" s="426"/>
      <c r="DE59" s="426"/>
      <c r="DF59" s="426"/>
      <c r="DG59" s="426"/>
      <c r="DH59" s="426"/>
      <c r="DI59" s="426"/>
      <c r="DJ59" s="426"/>
      <c r="DK59" s="426"/>
      <c r="DL59" s="426"/>
      <c r="DM59" s="426"/>
      <c r="DN59" s="426"/>
      <c r="DO59" s="426"/>
      <c r="DP59" s="426"/>
      <c r="DQ59" s="426"/>
      <c r="DR59" s="426"/>
      <c r="DS59" s="426"/>
      <c r="DT59" s="426"/>
      <c r="DU59" s="426"/>
      <c r="DV59" s="426"/>
      <c r="DW59" s="426"/>
    </row>
  </sheetData>
  <sheetProtection/>
  <mergeCells count="1353">
    <mergeCell ref="A17:E17"/>
    <mergeCell ref="F13:Z15"/>
    <mergeCell ref="A13:E15"/>
    <mergeCell ref="EB17:EE17"/>
    <mergeCell ref="DX17:EA17"/>
    <mergeCell ref="DQ17:DW17"/>
    <mergeCell ref="F17:Z17"/>
    <mergeCell ref="BB17:BG17"/>
    <mergeCell ref="BH17:BN17"/>
    <mergeCell ref="BO17:BW17"/>
    <mergeCell ref="HP17:HU17"/>
    <mergeCell ref="HV17:IB17"/>
    <mergeCell ref="IC17:IH17"/>
    <mergeCell ref="EF17:EL17"/>
    <mergeCell ref="GP17:GV17"/>
    <mergeCell ref="GW17:HB17"/>
    <mergeCell ref="HC17:HI17"/>
    <mergeCell ref="HJ17:HO17"/>
    <mergeCell ref="FM17:FS17"/>
    <mergeCell ref="FT17:FY17"/>
    <mergeCell ref="FZ17:GF17"/>
    <mergeCell ref="GG17:GO17"/>
    <mergeCell ref="EM17:ER17"/>
    <mergeCell ref="ES17:EX17"/>
    <mergeCell ref="EY17:FE17"/>
    <mergeCell ref="FF17:FL17"/>
    <mergeCell ref="BX17:CD17"/>
    <mergeCell ref="A59:DW59"/>
    <mergeCell ref="A41:E41"/>
    <mergeCell ref="BB41:BG41"/>
    <mergeCell ref="BH41:BN41"/>
    <mergeCell ref="BO41:BW41"/>
    <mergeCell ref="CK53:CQ53"/>
    <mergeCell ref="CR53:CW53"/>
    <mergeCell ref="CX53:DC53"/>
    <mergeCell ref="DD53:DJ53"/>
    <mergeCell ref="AN53:AT53"/>
    <mergeCell ref="HV53:IB53"/>
    <mergeCell ref="IC53:IH53"/>
    <mergeCell ref="HP52:HU52"/>
    <mergeCell ref="GW53:HB53"/>
    <mergeCell ref="HC53:HI53"/>
    <mergeCell ref="HJ53:HO53"/>
    <mergeCell ref="HP53:HU53"/>
    <mergeCell ref="ES53:EX53"/>
    <mergeCell ref="EY53:FE53"/>
    <mergeCell ref="F41:Z41"/>
    <mergeCell ref="BX41:CD41"/>
    <mergeCell ref="CE41:CJ41"/>
    <mergeCell ref="CK41:CQ41"/>
    <mergeCell ref="GG53:GO53"/>
    <mergeCell ref="GP53:GV53"/>
    <mergeCell ref="FF53:FL53"/>
    <mergeCell ref="FM53:FS53"/>
    <mergeCell ref="FT53:FY53"/>
    <mergeCell ref="FZ53:GF53"/>
    <mergeCell ref="EM52:ER52"/>
    <mergeCell ref="DK53:DP53"/>
    <mergeCell ref="DQ53:DW53"/>
    <mergeCell ref="DX53:EA53"/>
    <mergeCell ref="EB53:EE53"/>
    <mergeCell ref="EF53:EL53"/>
    <mergeCell ref="EM53:ER53"/>
    <mergeCell ref="DQ52:DW52"/>
    <mergeCell ref="DX52:EA52"/>
    <mergeCell ref="EB52:EE52"/>
    <mergeCell ref="AU53:BA53"/>
    <mergeCell ref="BB53:BG53"/>
    <mergeCell ref="GP52:GV52"/>
    <mergeCell ref="BH53:BN53"/>
    <mergeCell ref="BO53:BW53"/>
    <mergeCell ref="BX53:CD53"/>
    <mergeCell ref="CE53:CJ53"/>
    <mergeCell ref="FZ52:GF52"/>
    <mergeCell ref="GG52:GO52"/>
    <mergeCell ref="EY52:FE52"/>
    <mergeCell ref="A53:E53"/>
    <mergeCell ref="F53:Z53"/>
    <mergeCell ref="AA53:AF53"/>
    <mergeCell ref="AG53:AM53"/>
    <mergeCell ref="FF52:FL52"/>
    <mergeCell ref="FM52:FS52"/>
    <mergeCell ref="CR52:CW52"/>
    <mergeCell ref="CX52:DC52"/>
    <mergeCell ref="DD52:DJ52"/>
    <mergeCell ref="DK52:DP52"/>
    <mergeCell ref="IC52:IH52"/>
    <mergeCell ref="GW52:HB52"/>
    <mergeCell ref="HV52:IB52"/>
    <mergeCell ref="HC52:HI52"/>
    <mergeCell ref="HJ52:HO52"/>
    <mergeCell ref="FT52:FY52"/>
    <mergeCell ref="EF52:EL52"/>
    <mergeCell ref="ES52:EX52"/>
    <mergeCell ref="AN52:AT52"/>
    <mergeCell ref="AU52:BA52"/>
    <mergeCell ref="BB52:BG52"/>
    <mergeCell ref="BH52:BN52"/>
    <mergeCell ref="BO52:BW52"/>
    <mergeCell ref="BX52:CD52"/>
    <mergeCell ref="CE52:CJ52"/>
    <mergeCell ref="CK52:CQ52"/>
    <mergeCell ref="FF51:FL51"/>
    <mergeCell ref="FM51:FS51"/>
    <mergeCell ref="FT51:FY51"/>
    <mergeCell ref="FZ51:GF51"/>
    <mergeCell ref="A52:E52"/>
    <mergeCell ref="F52:Z52"/>
    <mergeCell ref="AA52:AF52"/>
    <mergeCell ref="AG52:AM52"/>
    <mergeCell ref="DK51:DP51"/>
    <mergeCell ref="DQ51:DW51"/>
    <mergeCell ref="HV51:IB51"/>
    <mergeCell ref="IC51:IH51"/>
    <mergeCell ref="GG51:GO51"/>
    <mergeCell ref="GP51:GV51"/>
    <mergeCell ref="GW51:HB51"/>
    <mergeCell ref="HC51:HI51"/>
    <mergeCell ref="HJ51:HO51"/>
    <mergeCell ref="HP51:HU51"/>
    <mergeCell ref="DX51:EA51"/>
    <mergeCell ref="EB51:EE51"/>
    <mergeCell ref="EF51:EL51"/>
    <mergeCell ref="EM51:ER51"/>
    <mergeCell ref="ES51:EX51"/>
    <mergeCell ref="EY51:FE51"/>
    <mergeCell ref="BH51:BN51"/>
    <mergeCell ref="BO51:BW51"/>
    <mergeCell ref="BX51:CD51"/>
    <mergeCell ref="CE51:CJ51"/>
    <mergeCell ref="CK51:CQ51"/>
    <mergeCell ref="CR51:CW51"/>
    <mergeCell ref="CX51:DC51"/>
    <mergeCell ref="DD51:DJ51"/>
    <mergeCell ref="HP50:HU50"/>
    <mergeCell ref="HV50:IB50"/>
    <mergeCell ref="IC50:IH50"/>
    <mergeCell ref="A51:E51"/>
    <mergeCell ref="F51:Z51"/>
    <mergeCell ref="AA51:AF51"/>
    <mergeCell ref="AG51:AM51"/>
    <mergeCell ref="AN51:AT51"/>
    <mergeCell ref="AU51:BA51"/>
    <mergeCell ref="BB51:BG51"/>
    <mergeCell ref="FM50:FS50"/>
    <mergeCell ref="FT50:FY50"/>
    <mergeCell ref="FZ50:GF50"/>
    <mergeCell ref="GG50:GO50"/>
    <mergeCell ref="EY50:FE50"/>
    <mergeCell ref="FF50:FL50"/>
    <mergeCell ref="BO50:BW50"/>
    <mergeCell ref="BX50:CD50"/>
    <mergeCell ref="GP50:GV50"/>
    <mergeCell ref="GW50:HB50"/>
    <mergeCell ref="HC50:HI50"/>
    <mergeCell ref="HJ50:HO50"/>
    <mergeCell ref="DQ50:DW50"/>
    <mergeCell ref="DX50:EA50"/>
    <mergeCell ref="EB50:EE50"/>
    <mergeCell ref="EF50:EL50"/>
    <mergeCell ref="EM50:ER50"/>
    <mergeCell ref="ES50:EX50"/>
    <mergeCell ref="CE50:CJ50"/>
    <mergeCell ref="CK50:CQ50"/>
    <mergeCell ref="CR50:CW50"/>
    <mergeCell ref="CX50:DC50"/>
    <mergeCell ref="DD50:DJ50"/>
    <mergeCell ref="DK50:DP50"/>
    <mergeCell ref="A50:E50"/>
    <mergeCell ref="F50:Z50"/>
    <mergeCell ref="AA50:AF50"/>
    <mergeCell ref="AG50:AM50"/>
    <mergeCell ref="AN50:AT50"/>
    <mergeCell ref="AU50:BA50"/>
    <mergeCell ref="BB50:BG50"/>
    <mergeCell ref="BH50:BN50"/>
    <mergeCell ref="HP49:HU49"/>
    <mergeCell ref="HV49:IB49"/>
    <mergeCell ref="IC49:IH49"/>
    <mergeCell ref="A49:Z49"/>
    <mergeCell ref="GP49:GV49"/>
    <mergeCell ref="GW49:HB49"/>
    <mergeCell ref="HC49:HI49"/>
    <mergeCell ref="HJ49:HO49"/>
    <mergeCell ref="FM49:FS49"/>
    <mergeCell ref="FT49:FY49"/>
    <mergeCell ref="FZ49:GF49"/>
    <mergeCell ref="GG49:GO49"/>
    <mergeCell ref="EM49:ER49"/>
    <mergeCell ref="ES49:EX49"/>
    <mergeCell ref="EY49:FE49"/>
    <mergeCell ref="FF49:FL49"/>
    <mergeCell ref="CR49:CW49"/>
    <mergeCell ref="CX49:DC49"/>
    <mergeCell ref="DD49:DJ49"/>
    <mergeCell ref="DK49:DP49"/>
    <mergeCell ref="DQ49:DW49"/>
    <mergeCell ref="DX49:EA49"/>
    <mergeCell ref="EB49:EE49"/>
    <mergeCell ref="EF49:EL49"/>
    <mergeCell ref="AN49:AT49"/>
    <mergeCell ref="AU49:BA49"/>
    <mergeCell ref="BB49:BG49"/>
    <mergeCell ref="BH49:BN49"/>
    <mergeCell ref="BO49:BW49"/>
    <mergeCell ref="BX49:CD49"/>
    <mergeCell ref="CE49:CJ49"/>
    <mergeCell ref="CK49:CQ49"/>
    <mergeCell ref="AA49:AF49"/>
    <mergeCell ref="AG49:AM49"/>
    <mergeCell ref="HJ48:HO48"/>
    <mergeCell ref="HP48:HU48"/>
    <mergeCell ref="FF48:FL48"/>
    <mergeCell ref="FM48:FS48"/>
    <mergeCell ref="FT48:FY48"/>
    <mergeCell ref="FZ48:GF48"/>
    <mergeCell ref="EF48:EL48"/>
    <mergeCell ref="EM48:ER48"/>
    <mergeCell ref="HV48:IB48"/>
    <mergeCell ref="IC48:IH48"/>
    <mergeCell ref="GG48:GO48"/>
    <mergeCell ref="GP48:GV48"/>
    <mergeCell ref="GW48:HB48"/>
    <mergeCell ref="HC48:HI48"/>
    <mergeCell ref="ES48:EX48"/>
    <mergeCell ref="EY48:FE48"/>
    <mergeCell ref="DK48:DP48"/>
    <mergeCell ref="DQ48:DW48"/>
    <mergeCell ref="DX48:EA48"/>
    <mergeCell ref="EB48:EE48"/>
    <mergeCell ref="BH48:BN48"/>
    <mergeCell ref="BO48:BW48"/>
    <mergeCell ref="BX48:CD48"/>
    <mergeCell ref="CE48:CJ48"/>
    <mergeCell ref="CK48:CQ48"/>
    <mergeCell ref="CR48:CW48"/>
    <mergeCell ref="CX48:DC48"/>
    <mergeCell ref="DD48:DJ48"/>
    <mergeCell ref="HP47:HU47"/>
    <mergeCell ref="HV47:IB47"/>
    <mergeCell ref="IC47:IH47"/>
    <mergeCell ref="A48:E48"/>
    <mergeCell ref="F48:Z48"/>
    <mergeCell ref="AA48:AF48"/>
    <mergeCell ref="AG48:AM48"/>
    <mergeCell ref="AN48:AT48"/>
    <mergeCell ref="AU48:BA48"/>
    <mergeCell ref="BB48:BG48"/>
    <mergeCell ref="FM47:FS47"/>
    <mergeCell ref="FT47:FY47"/>
    <mergeCell ref="FZ47:GF47"/>
    <mergeCell ref="GG47:GO47"/>
    <mergeCell ref="EY47:FE47"/>
    <mergeCell ref="FF47:FL47"/>
    <mergeCell ref="BO47:BW47"/>
    <mergeCell ref="BX47:CD47"/>
    <mergeCell ref="GP47:GV47"/>
    <mergeCell ref="GW47:HB47"/>
    <mergeCell ref="HC47:HI47"/>
    <mergeCell ref="HJ47:HO47"/>
    <mergeCell ref="DQ47:DW47"/>
    <mergeCell ref="DX47:EA47"/>
    <mergeCell ref="EB47:EE47"/>
    <mergeCell ref="EF47:EL47"/>
    <mergeCell ref="EM47:ER47"/>
    <mergeCell ref="ES47:EX47"/>
    <mergeCell ref="CE47:CJ47"/>
    <mergeCell ref="CK47:CQ47"/>
    <mergeCell ref="CR47:CW47"/>
    <mergeCell ref="CX47:DC47"/>
    <mergeCell ref="DD47:DJ47"/>
    <mergeCell ref="DK47:DP47"/>
    <mergeCell ref="A47:E47"/>
    <mergeCell ref="F47:Z47"/>
    <mergeCell ref="AA47:AF47"/>
    <mergeCell ref="AG47:AM47"/>
    <mergeCell ref="AN47:AT47"/>
    <mergeCell ref="AU47:BA47"/>
    <mergeCell ref="BB47:BG47"/>
    <mergeCell ref="BH47:BN47"/>
    <mergeCell ref="A46:E46"/>
    <mergeCell ref="F46:Z46"/>
    <mergeCell ref="AA46:AF46"/>
    <mergeCell ref="AG46:AM46"/>
    <mergeCell ref="AN46:AT46"/>
    <mergeCell ref="AU46:BA46"/>
    <mergeCell ref="BB46:BG46"/>
    <mergeCell ref="BH46:BN46"/>
    <mergeCell ref="GG46:GO46"/>
    <mergeCell ref="GP46:GV46"/>
    <mergeCell ref="GW46:HB46"/>
    <mergeCell ref="HC46:HI46"/>
    <mergeCell ref="HJ46:HO46"/>
    <mergeCell ref="HP46:HU46"/>
    <mergeCell ref="HV46:IB46"/>
    <mergeCell ref="IC46:IH46"/>
    <mergeCell ref="EF46:EL46"/>
    <mergeCell ref="EM46:ER46"/>
    <mergeCell ref="ES46:EX46"/>
    <mergeCell ref="EY46:FE46"/>
    <mergeCell ref="FF46:FL46"/>
    <mergeCell ref="FM46:FS46"/>
    <mergeCell ref="FT46:FY46"/>
    <mergeCell ref="FZ46:GF46"/>
    <mergeCell ref="CK46:CQ46"/>
    <mergeCell ref="CR46:CW46"/>
    <mergeCell ref="CX46:DC46"/>
    <mergeCell ref="DD46:DJ46"/>
    <mergeCell ref="DK46:DP46"/>
    <mergeCell ref="DQ46:DW46"/>
    <mergeCell ref="DX46:EA46"/>
    <mergeCell ref="EB46:EE46"/>
    <mergeCell ref="BO46:BW46"/>
    <mergeCell ref="BX46:CD46"/>
    <mergeCell ref="CE46:CJ46"/>
    <mergeCell ref="HP45:HU45"/>
    <mergeCell ref="FM45:FS45"/>
    <mergeCell ref="FT45:FY45"/>
    <mergeCell ref="FZ45:GF45"/>
    <mergeCell ref="GG45:GO45"/>
    <mergeCell ref="EM45:ER45"/>
    <mergeCell ref="ES45:EX45"/>
    <mergeCell ref="HV45:IB45"/>
    <mergeCell ref="IC45:IH45"/>
    <mergeCell ref="GP45:GV45"/>
    <mergeCell ref="GW45:HB45"/>
    <mergeCell ref="HC45:HI45"/>
    <mergeCell ref="HJ45:HO45"/>
    <mergeCell ref="EY45:FE45"/>
    <mergeCell ref="FF45:FL45"/>
    <mergeCell ref="DQ45:DW45"/>
    <mergeCell ref="DX45:EA45"/>
    <mergeCell ref="EB45:EE45"/>
    <mergeCell ref="EF45:EL45"/>
    <mergeCell ref="BO45:BW45"/>
    <mergeCell ref="BX45:CD45"/>
    <mergeCell ref="CE45:CJ45"/>
    <mergeCell ref="CK45:CQ45"/>
    <mergeCell ref="CR45:CW45"/>
    <mergeCell ref="CX45:DC45"/>
    <mergeCell ref="DD45:DJ45"/>
    <mergeCell ref="DK45:DP45"/>
    <mergeCell ref="A45:E45"/>
    <mergeCell ref="F45:Z45"/>
    <mergeCell ref="AA45:AF45"/>
    <mergeCell ref="AG45:AM45"/>
    <mergeCell ref="AN45:AT45"/>
    <mergeCell ref="AU45:BA45"/>
    <mergeCell ref="BB45:BG45"/>
    <mergeCell ref="BH45:BN45"/>
    <mergeCell ref="GG44:GO44"/>
    <mergeCell ref="GP44:GV44"/>
    <mergeCell ref="GW44:HB44"/>
    <mergeCell ref="HC44:HI44"/>
    <mergeCell ref="HJ44:HO44"/>
    <mergeCell ref="HP44:HU44"/>
    <mergeCell ref="HV44:IB44"/>
    <mergeCell ref="IC44:IH44"/>
    <mergeCell ref="EF44:EL44"/>
    <mergeCell ref="EM44:ER44"/>
    <mergeCell ref="ES44:EX44"/>
    <mergeCell ref="EY44:FE44"/>
    <mergeCell ref="FF44:FL44"/>
    <mergeCell ref="FM44:FS44"/>
    <mergeCell ref="FT44:FY44"/>
    <mergeCell ref="FZ44:GF44"/>
    <mergeCell ref="CK44:CQ44"/>
    <mergeCell ref="CR44:CW44"/>
    <mergeCell ref="CX44:DC44"/>
    <mergeCell ref="DD44:DJ44"/>
    <mergeCell ref="DK44:DP44"/>
    <mergeCell ref="DQ44:DW44"/>
    <mergeCell ref="HC38:HI38"/>
    <mergeCell ref="HJ38:HO38"/>
    <mergeCell ref="FM38:FS38"/>
    <mergeCell ref="FT38:FY38"/>
    <mergeCell ref="EB38:EE38"/>
    <mergeCell ref="EF38:EL38"/>
    <mergeCell ref="GP38:GV38"/>
    <mergeCell ref="GW38:HB38"/>
    <mergeCell ref="FZ38:GF38"/>
    <mergeCell ref="GG38:GO38"/>
    <mergeCell ref="IC38:IH38"/>
    <mergeCell ref="A44:E44"/>
    <mergeCell ref="F44:Z44"/>
    <mergeCell ref="AA44:AF44"/>
    <mergeCell ref="AG44:AM44"/>
    <mergeCell ref="AN44:AT44"/>
    <mergeCell ref="DX44:EA44"/>
    <mergeCell ref="EB44:EE44"/>
    <mergeCell ref="HP38:HU38"/>
    <mergeCell ref="HV38:IB38"/>
    <mergeCell ref="EM38:ER38"/>
    <mergeCell ref="ES38:EX38"/>
    <mergeCell ref="EY38:FE38"/>
    <mergeCell ref="FF38:FL38"/>
    <mergeCell ref="DD38:DJ38"/>
    <mergeCell ref="DK38:DP38"/>
    <mergeCell ref="DQ38:DW38"/>
    <mergeCell ref="DX38:EA38"/>
    <mergeCell ref="AU44:BA44"/>
    <mergeCell ref="BB44:BG44"/>
    <mergeCell ref="BH44:BN44"/>
    <mergeCell ref="BO44:BW44"/>
    <mergeCell ref="BX44:CD44"/>
    <mergeCell ref="CE44:CJ44"/>
    <mergeCell ref="AN38:AT38"/>
    <mergeCell ref="AU38:BA38"/>
    <mergeCell ref="BB38:BG38"/>
    <mergeCell ref="BH38:BN38"/>
    <mergeCell ref="BO38:BW38"/>
    <mergeCell ref="BX38:CD38"/>
    <mergeCell ref="CE38:CJ38"/>
    <mergeCell ref="CK38:CQ38"/>
    <mergeCell ref="FF37:FL37"/>
    <mergeCell ref="FM37:FS37"/>
    <mergeCell ref="FT37:FY37"/>
    <mergeCell ref="FZ37:GF37"/>
    <mergeCell ref="CX37:DC37"/>
    <mergeCell ref="DD37:DJ37"/>
    <mergeCell ref="CR38:CW38"/>
    <mergeCell ref="CX38:DC38"/>
    <mergeCell ref="A38:E38"/>
    <mergeCell ref="F38:Z38"/>
    <mergeCell ref="AA38:AF38"/>
    <mergeCell ref="AG38:AM38"/>
    <mergeCell ref="HV37:IB37"/>
    <mergeCell ref="IC37:IH37"/>
    <mergeCell ref="GG37:GO37"/>
    <mergeCell ref="GP37:GV37"/>
    <mergeCell ref="GW37:HB37"/>
    <mergeCell ref="HC37:HI37"/>
    <mergeCell ref="HJ37:HO37"/>
    <mergeCell ref="HP37:HU37"/>
    <mergeCell ref="DK37:DP37"/>
    <mergeCell ref="DQ37:DW37"/>
    <mergeCell ref="DX37:EA37"/>
    <mergeCell ref="EB37:EE37"/>
    <mergeCell ref="EF37:EL37"/>
    <mergeCell ref="EM37:ER37"/>
    <mergeCell ref="ES37:EX37"/>
    <mergeCell ref="EY37:FE37"/>
    <mergeCell ref="BH37:BN37"/>
    <mergeCell ref="BO37:BW37"/>
    <mergeCell ref="BX37:CD37"/>
    <mergeCell ref="CE37:CJ37"/>
    <mergeCell ref="CK37:CQ37"/>
    <mergeCell ref="CR37:CW37"/>
    <mergeCell ref="HP36:HU36"/>
    <mergeCell ref="HV36:IB36"/>
    <mergeCell ref="IC36:IH36"/>
    <mergeCell ref="A37:E37"/>
    <mergeCell ref="F37:Z37"/>
    <mergeCell ref="AA37:AF37"/>
    <mergeCell ref="AG37:AM37"/>
    <mergeCell ref="AN37:AT37"/>
    <mergeCell ref="AU37:BA37"/>
    <mergeCell ref="BB37:BG37"/>
    <mergeCell ref="FM36:FS36"/>
    <mergeCell ref="FT36:FY36"/>
    <mergeCell ref="FZ36:GF36"/>
    <mergeCell ref="GG36:GO36"/>
    <mergeCell ref="GP36:GV36"/>
    <mergeCell ref="GW36:HB36"/>
    <mergeCell ref="HC36:HI36"/>
    <mergeCell ref="HJ36:HO36"/>
    <mergeCell ref="DQ36:DW36"/>
    <mergeCell ref="DX36:EA36"/>
    <mergeCell ref="EB36:EE36"/>
    <mergeCell ref="EF36:EL36"/>
    <mergeCell ref="EM36:ER36"/>
    <mergeCell ref="ES36:EX36"/>
    <mergeCell ref="EY36:FE36"/>
    <mergeCell ref="FF36:FL36"/>
    <mergeCell ref="BO36:BW36"/>
    <mergeCell ref="BX36:CD36"/>
    <mergeCell ref="CE36:CJ36"/>
    <mergeCell ref="CK36:CQ36"/>
    <mergeCell ref="CR36:CW36"/>
    <mergeCell ref="CX36:DC36"/>
    <mergeCell ref="DD36:DJ36"/>
    <mergeCell ref="DK36:DP36"/>
    <mergeCell ref="A36:E36"/>
    <mergeCell ref="F36:Z36"/>
    <mergeCell ref="AA36:AF36"/>
    <mergeCell ref="AG36:AM36"/>
    <mergeCell ref="AN36:AT36"/>
    <mergeCell ref="AU36:BA36"/>
    <mergeCell ref="BB36:BG36"/>
    <mergeCell ref="BH36:BN36"/>
    <mergeCell ref="GG35:GO35"/>
    <mergeCell ref="GP35:GV35"/>
    <mergeCell ref="GW35:HB35"/>
    <mergeCell ref="HC35:HI35"/>
    <mergeCell ref="HJ35:HO35"/>
    <mergeCell ref="HP35:HU35"/>
    <mergeCell ref="HV35:IB35"/>
    <mergeCell ref="IC35:IH35"/>
    <mergeCell ref="EF35:EL35"/>
    <mergeCell ref="EM35:ER35"/>
    <mergeCell ref="ES35:EX35"/>
    <mergeCell ref="EY35:FE35"/>
    <mergeCell ref="FF35:FL35"/>
    <mergeCell ref="FM35:FS35"/>
    <mergeCell ref="FT35:FY35"/>
    <mergeCell ref="FZ35:GF35"/>
    <mergeCell ref="CK35:CQ35"/>
    <mergeCell ref="CR35:CW35"/>
    <mergeCell ref="CX35:DC35"/>
    <mergeCell ref="DD35:DJ35"/>
    <mergeCell ref="DK35:DP35"/>
    <mergeCell ref="DQ35:DW35"/>
    <mergeCell ref="HC34:HI34"/>
    <mergeCell ref="HJ34:HO34"/>
    <mergeCell ref="FM34:FS34"/>
    <mergeCell ref="FT34:FY34"/>
    <mergeCell ref="EB34:EE34"/>
    <mergeCell ref="EF34:EL34"/>
    <mergeCell ref="GP34:GV34"/>
    <mergeCell ref="GW34:HB34"/>
    <mergeCell ref="FZ34:GF34"/>
    <mergeCell ref="GG34:GO34"/>
    <mergeCell ref="IC34:IH34"/>
    <mergeCell ref="A35:E35"/>
    <mergeCell ref="F35:Z35"/>
    <mergeCell ref="AA35:AF35"/>
    <mergeCell ref="AG35:AM35"/>
    <mergeCell ref="AN35:AT35"/>
    <mergeCell ref="DX35:EA35"/>
    <mergeCell ref="EB35:EE35"/>
    <mergeCell ref="HP34:HU34"/>
    <mergeCell ref="HV34:IB34"/>
    <mergeCell ref="EM34:ER34"/>
    <mergeCell ref="ES34:EX34"/>
    <mergeCell ref="EY34:FE34"/>
    <mergeCell ref="FF34:FL34"/>
    <mergeCell ref="DD34:DJ34"/>
    <mergeCell ref="DK34:DP34"/>
    <mergeCell ref="DQ34:DW34"/>
    <mergeCell ref="DX34:EA34"/>
    <mergeCell ref="AU35:BA35"/>
    <mergeCell ref="BB35:BG35"/>
    <mergeCell ref="BH35:BN35"/>
    <mergeCell ref="BO35:BW35"/>
    <mergeCell ref="BX35:CD35"/>
    <mergeCell ref="CE35:CJ35"/>
    <mergeCell ref="CX34:DC34"/>
    <mergeCell ref="AN34:AT34"/>
    <mergeCell ref="AU34:BA34"/>
    <mergeCell ref="BB34:BG34"/>
    <mergeCell ref="BH34:BN34"/>
    <mergeCell ref="BO34:BW34"/>
    <mergeCell ref="BX34:CD34"/>
    <mergeCell ref="IC33:IH33"/>
    <mergeCell ref="GG33:GO33"/>
    <mergeCell ref="GP33:GV33"/>
    <mergeCell ref="GW33:HB33"/>
    <mergeCell ref="HC33:HI33"/>
    <mergeCell ref="CE34:CJ34"/>
    <mergeCell ref="CK34:CQ34"/>
    <mergeCell ref="FF33:FL33"/>
    <mergeCell ref="FM33:FS33"/>
    <mergeCell ref="FT33:FY33"/>
    <mergeCell ref="EY33:FE33"/>
    <mergeCell ref="A34:E34"/>
    <mergeCell ref="F34:Z34"/>
    <mergeCell ref="AA34:AF34"/>
    <mergeCell ref="AG34:AM34"/>
    <mergeCell ref="HV33:IB33"/>
    <mergeCell ref="FZ33:GF33"/>
    <mergeCell ref="CX33:DC33"/>
    <mergeCell ref="DD33:DJ33"/>
    <mergeCell ref="CR34:CW34"/>
    <mergeCell ref="CR33:CW33"/>
    <mergeCell ref="HJ33:HO33"/>
    <mergeCell ref="HP33:HU33"/>
    <mergeCell ref="DK33:DP33"/>
    <mergeCell ref="DQ33:DW33"/>
    <mergeCell ref="DX33:EA33"/>
    <mergeCell ref="EB33:EE33"/>
    <mergeCell ref="EF33:EL33"/>
    <mergeCell ref="EM33:ER33"/>
    <mergeCell ref="ES33:EX33"/>
    <mergeCell ref="BB33:BG33"/>
    <mergeCell ref="BH33:BN33"/>
    <mergeCell ref="BO33:BW33"/>
    <mergeCell ref="BX33:CD33"/>
    <mergeCell ref="CE33:CJ33"/>
    <mergeCell ref="CK33:CQ33"/>
    <mergeCell ref="A33:E33"/>
    <mergeCell ref="F33:Z33"/>
    <mergeCell ref="AA33:AF33"/>
    <mergeCell ref="AG33:AM33"/>
    <mergeCell ref="AN33:AT33"/>
    <mergeCell ref="AU33:BA33"/>
    <mergeCell ref="GG32:GO32"/>
    <mergeCell ref="GP32:GV32"/>
    <mergeCell ref="GW32:HB32"/>
    <mergeCell ref="HP32:HU32"/>
    <mergeCell ref="HV32:IB32"/>
    <mergeCell ref="IC32:IH32"/>
    <mergeCell ref="CR32:CW32"/>
    <mergeCell ref="CX32:DC32"/>
    <mergeCell ref="HC32:HI32"/>
    <mergeCell ref="HJ32:HO32"/>
    <mergeCell ref="DQ32:DW32"/>
    <mergeCell ref="DX32:EA32"/>
    <mergeCell ref="EB32:EE32"/>
    <mergeCell ref="EF32:EL32"/>
    <mergeCell ref="EM32:ER32"/>
    <mergeCell ref="ES32:EX32"/>
    <mergeCell ref="BB32:BG32"/>
    <mergeCell ref="BH32:BN32"/>
    <mergeCell ref="BO32:BW32"/>
    <mergeCell ref="BX32:CD32"/>
    <mergeCell ref="CE32:CJ32"/>
    <mergeCell ref="CK32:CQ32"/>
    <mergeCell ref="A32:E32"/>
    <mergeCell ref="F32:Z32"/>
    <mergeCell ref="AA32:AF32"/>
    <mergeCell ref="AG32:AM32"/>
    <mergeCell ref="AN32:AT32"/>
    <mergeCell ref="AU32:BA32"/>
    <mergeCell ref="HC31:HI31"/>
    <mergeCell ref="HJ31:HO31"/>
    <mergeCell ref="HP31:HU31"/>
    <mergeCell ref="DD32:DJ32"/>
    <mergeCell ref="DK32:DP32"/>
    <mergeCell ref="EY32:FE32"/>
    <mergeCell ref="FF32:FL32"/>
    <mergeCell ref="FM32:FS32"/>
    <mergeCell ref="FT32:FY32"/>
    <mergeCell ref="FZ32:GF32"/>
    <mergeCell ref="DK31:DP31"/>
    <mergeCell ref="DQ31:DW31"/>
    <mergeCell ref="IC31:IH31"/>
    <mergeCell ref="EF31:EL31"/>
    <mergeCell ref="EM31:ER31"/>
    <mergeCell ref="ES31:EX31"/>
    <mergeCell ref="EY31:FE31"/>
    <mergeCell ref="FF31:FL31"/>
    <mergeCell ref="FM31:FS31"/>
    <mergeCell ref="FT31:FY31"/>
    <mergeCell ref="HJ30:HO30"/>
    <mergeCell ref="FM30:FS30"/>
    <mergeCell ref="FT30:FY30"/>
    <mergeCell ref="EB30:EE30"/>
    <mergeCell ref="EF30:EL30"/>
    <mergeCell ref="HV31:IB31"/>
    <mergeCell ref="FZ31:GF31"/>
    <mergeCell ref="GG31:GO31"/>
    <mergeCell ref="GP31:GV31"/>
    <mergeCell ref="GW31:HB31"/>
    <mergeCell ref="IC30:IH30"/>
    <mergeCell ref="A31:E31"/>
    <mergeCell ref="F31:Z31"/>
    <mergeCell ref="AA31:AF31"/>
    <mergeCell ref="AG31:AM31"/>
    <mergeCell ref="AN31:AT31"/>
    <mergeCell ref="EB31:EE31"/>
    <mergeCell ref="HP30:HU30"/>
    <mergeCell ref="HV30:IB30"/>
    <mergeCell ref="HC30:HI30"/>
    <mergeCell ref="EY30:FE30"/>
    <mergeCell ref="FF30:FL30"/>
    <mergeCell ref="BH31:BN31"/>
    <mergeCell ref="BO31:BW31"/>
    <mergeCell ref="BX31:CD31"/>
    <mergeCell ref="CE31:CJ31"/>
    <mergeCell ref="CK31:CQ31"/>
    <mergeCell ref="CR31:CW31"/>
    <mergeCell ref="CX31:DC31"/>
    <mergeCell ref="DD31:DJ31"/>
    <mergeCell ref="DQ30:DW30"/>
    <mergeCell ref="DX30:EA30"/>
    <mergeCell ref="AU31:BA31"/>
    <mergeCell ref="BB31:BG31"/>
    <mergeCell ref="GP30:GV30"/>
    <mergeCell ref="GW30:HB30"/>
    <mergeCell ref="FZ30:GF30"/>
    <mergeCell ref="GG30:GO30"/>
    <mergeCell ref="EM30:ER30"/>
    <mergeCell ref="ES30:EX30"/>
    <mergeCell ref="BO30:BW30"/>
    <mergeCell ref="BX30:CD30"/>
    <mergeCell ref="CR30:CW30"/>
    <mergeCell ref="CX30:DC30"/>
    <mergeCell ref="DD30:DJ30"/>
    <mergeCell ref="DK30:DP30"/>
    <mergeCell ref="FF29:FL29"/>
    <mergeCell ref="FM29:FS29"/>
    <mergeCell ref="FT29:FY29"/>
    <mergeCell ref="FZ29:GF29"/>
    <mergeCell ref="CX29:DC29"/>
    <mergeCell ref="DD29:DJ29"/>
    <mergeCell ref="EF29:EL29"/>
    <mergeCell ref="EM29:ER29"/>
    <mergeCell ref="ES29:EX29"/>
    <mergeCell ref="EY29:FE29"/>
    <mergeCell ref="HV29:IB29"/>
    <mergeCell ref="IC29:IH29"/>
    <mergeCell ref="GG29:GO29"/>
    <mergeCell ref="GP29:GV29"/>
    <mergeCell ref="GW29:HB29"/>
    <mergeCell ref="HC29:HI29"/>
    <mergeCell ref="A30:E30"/>
    <mergeCell ref="F30:Z30"/>
    <mergeCell ref="AA30:AF30"/>
    <mergeCell ref="AG30:AM30"/>
    <mergeCell ref="CE30:CJ30"/>
    <mergeCell ref="CK30:CQ30"/>
    <mergeCell ref="AN30:AT30"/>
    <mergeCell ref="AU30:BA30"/>
    <mergeCell ref="BB30:BG30"/>
    <mergeCell ref="BH30:BN30"/>
    <mergeCell ref="BX29:CD29"/>
    <mergeCell ref="CE29:CJ29"/>
    <mergeCell ref="CK29:CQ29"/>
    <mergeCell ref="CR29:CW29"/>
    <mergeCell ref="HJ29:HO29"/>
    <mergeCell ref="HP29:HU29"/>
    <mergeCell ref="DK29:DP29"/>
    <mergeCell ref="DQ29:DW29"/>
    <mergeCell ref="DX29:EA29"/>
    <mergeCell ref="EB29:EE29"/>
    <mergeCell ref="IC28:IH28"/>
    <mergeCell ref="A29:E29"/>
    <mergeCell ref="F29:Z29"/>
    <mergeCell ref="AA29:AF29"/>
    <mergeCell ref="AG29:AM29"/>
    <mergeCell ref="AN29:AT29"/>
    <mergeCell ref="AU29:BA29"/>
    <mergeCell ref="BB29:BG29"/>
    <mergeCell ref="BH29:BN29"/>
    <mergeCell ref="BO29:BW29"/>
    <mergeCell ref="FZ28:GF28"/>
    <mergeCell ref="GG28:GO28"/>
    <mergeCell ref="GP28:GV28"/>
    <mergeCell ref="GW28:HB28"/>
    <mergeCell ref="HP28:HU28"/>
    <mergeCell ref="HV28:IB28"/>
    <mergeCell ref="CR28:CW28"/>
    <mergeCell ref="CX28:DC28"/>
    <mergeCell ref="HC28:HI28"/>
    <mergeCell ref="HJ28:HO28"/>
    <mergeCell ref="DQ28:DW28"/>
    <mergeCell ref="DX28:EA28"/>
    <mergeCell ref="EB28:EE28"/>
    <mergeCell ref="EF28:EL28"/>
    <mergeCell ref="EM28:ER28"/>
    <mergeCell ref="ES28:EX28"/>
    <mergeCell ref="BB28:BG28"/>
    <mergeCell ref="BH28:BN28"/>
    <mergeCell ref="BO28:BW28"/>
    <mergeCell ref="BX28:CD28"/>
    <mergeCell ref="CE28:CJ28"/>
    <mergeCell ref="CK28:CQ28"/>
    <mergeCell ref="A28:E28"/>
    <mergeCell ref="F28:Z28"/>
    <mergeCell ref="AA28:AF28"/>
    <mergeCell ref="AG28:AM28"/>
    <mergeCell ref="AN28:AT28"/>
    <mergeCell ref="AU28:BA28"/>
    <mergeCell ref="GW27:HB27"/>
    <mergeCell ref="HC27:HI27"/>
    <mergeCell ref="HJ27:HO27"/>
    <mergeCell ref="HP27:HU27"/>
    <mergeCell ref="DD28:DJ28"/>
    <mergeCell ref="DK28:DP28"/>
    <mergeCell ref="EY28:FE28"/>
    <mergeCell ref="FF28:FL28"/>
    <mergeCell ref="FM28:FS28"/>
    <mergeCell ref="FT28:FY28"/>
    <mergeCell ref="IC27:IH27"/>
    <mergeCell ref="EF27:EL27"/>
    <mergeCell ref="EM27:ER27"/>
    <mergeCell ref="ES27:EX27"/>
    <mergeCell ref="EY27:FE27"/>
    <mergeCell ref="FF27:FL27"/>
    <mergeCell ref="FM27:FS27"/>
    <mergeCell ref="FT27:FY27"/>
    <mergeCell ref="FZ27:GF27"/>
    <mergeCell ref="GG27:GO27"/>
    <mergeCell ref="CK27:CQ27"/>
    <mergeCell ref="CR27:CW27"/>
    <mergeCell ref="CX27:DC27"/>
    <mergeCell ref="DD27:DJ27"/>
    <mergeCell ref="DK27:DP27"/>
    <mergeCell ref="DQ27:DW27"/>
    <mergeCell ref="EB27:EE27"/>
    <mergeCell ref="HP26:HU26"/>
    <mergeCell ref="HV26:IB26"/>
    <mergeCell ref="HC26:HI26"/>
    <mergeCell ref="HJ26:HO26"/>
    <mergeCell ref="FM26:FS26"/>
    <mergeCell ref="FT26:FY26"/>
    <mergeCell ref="EB26:EE26"/>
    <mergeCell ref="HV27:IB27"/>
    <mergeCell ref="GP27:GV27"/>
    <mergeCell ref="BH27:BN27"/>
    <mergeCell ref="BO27:BW27"/>
    <mergeCell ref="BX27:CD27"/>
    <mergeCell ref="CE27:CJ27"/>
    <mergeCell ref="IC26:IH26"/>
    <mergeCell ref="A27:E27"/>
    <mergeCell ref="F27:Z27"/>
    <mergeCell ref="AA27:AF27"/>
    <mergeCell ref="AG27:AM27"/>
    <mergeCell ref="AN27:AT27"/>
    <mergeCell ref="AU27:BA27"/>
    <mergeCell ref="BB27:BG27"/>
    <mergeCell ref="GP26:GV26"/>
    <mergeCell ref="GW26:HB26"/>
    <mergeCell ref="FZ26:GF26"/>
    <mergeCell ref="GG26:GO26"/>
    <mergeCell ref="EM26:ER26"/>
    <mergeCell ref="ES26:EX26"/>
    <mergeCell ref="EY26:FE26"/>
    <mergeCell ref="FF26:FL26"/>
    <mergeCell ref="EF26:EL26"/>
    <mergeCell ref="CR26:CW26"/>
    <mergeCell ref="CX26:DC26"/>
    <mergeCell ref="DD26:DJ26"/>
    <mergeCell ref="DK26:DP26"/>
    <mergeCell ref="AN26:AT26"/>
    <mergeCell ref="AU26:BA26"/>
    <mergeCell ref="BB26:BG26"/>
    <mergeCell ref="BH26:BN26"/>
    <mergeCell ref="BO26:BW26"/>
    <mergeCell ref="BX26:CD26"/>
    <mergeCell ref="CE26:CJ26"/>
    <mergeCell ref="CK26:CQ26"/>
    <mergeCell ref="FF25:FL25"/>
    <mergeCell ref="FM25:FS25"/>
    <mergeCell ref="FT25:FY25"/>
    <mergeCell ref="EF25:EL25"/>
    <mergeCell ref="EM25:ER25"/>
    <mergeCell ref="ES25:EX25"/>
    <mergeCell ref="EY25:FE25"/>
    <mergeCell ref="FZ25:GF25"/>
    <mergeCell ref="A26:E26"/>
    <mergeCell ref="F26:Z26"/>
    <mergeCell ref="AA26:AF26"/>
    <mergeCell ref="AG26:AM26"/>
    <mergeCell ref="HV25:IB25"/>
    <mergeCell ref="DK25:DP25"/>
    <mergeCell ref="DQ25:DW25"/>
    <mergeCell ref="DX25:EA25"/>
    <mergeCell ref="EB25:EE25"/>
    <mergeCell ref="IC25:IH25"/>
    <mergeCell ref="GG25:GO25"/>
    <mergeCell ref="GP25:GV25"/>
    <mergeCell ref="GW25:HB25"/>
    <mergeCell ref="HC25:HI25"/>
    <mergeCell ref="HJ25:HO25"/>
    <mergeCell ref="HP25:HU25"/>
    <mergeCell ref="BH25:BN25"/>
    <mergeCell ref="BO25:BW25"/>
    <mergeCell ref="BX25:CD25"/>
    <mergeCell ref="CE25:CJ25"/>
    <mergeCell ref="CK25:CQ25"/>
    <mergeCell ref="CR25:CW25"/>
    <mergeCell ref="CX25:DC25"/>
    <mergeCell ref="DD25:DJ25"/>
    <mergeCell ref="HP24:HU24"/>
    <mergeCell ref="HV24:IB24"/>
    <mergeCell ref="IC24:IH24"/>
    <mergeCell ref="A25:E25"/>
    <mergeCell ref="F25:Z25"/>
    <mergeCell ref="AA25:AF25"/>
    <mergeCell ref="AG25:AM25"/>
    <mergeCell ref="AN25:AT25"/>
    <mergeCell ref="AU25:BA25"/>
    <mergeCell ref="BB25:BG25"/>
    <mergeCell ref="HC24:HI24"/>
    <mergeCell ref="HJ24:HO24"/>
    <mergeCell ref="FM24:FS24"/>
    <mergeCell ref="FT24:FY24"/>
    <mergeCell ref="FZ24:GF24"/>
    <mergeCell ref="GG24:GO24"/>
    <mergeCell ref="EB24:EE24"/>
    <mergeCell ref="EF24:EL24"/>
    <mergeCell ref="GP24:GV24"/>
    <mergeCell ref="GW24:HB24"/>
    <mergeCell ref="EM24:ER24"/>
    <mergeCell ref="ES24:EX24"/>
    <mergeCell ref="EY24:FE24"/>
    <mergeCell ref="FF24:FL24"/>
    <mergeCell ref="BO24:BW24"/>
    <mergeCell ref="BX24:CD24"/>
    <mergeCell ref="CE24:CJ24"/>
    <mergeCell ref="CK24:CQ24"/>
    <mergeCell ref="CR24:CW24"/>
    <mergeCell ref="CX24:DC24"/>
    <mergeCell ref="DD24:DJ24"/>
    <mergeCell ref="DK24:DP24"/>
    <mergeCell ref="A24:E24"/>
    <mergeCell ref="F24:Z24"/>
    <mergeCell ref="AA24:AF24"/>
    <mergeCell ref="AG24:AM24"/>
    <mergeCell ref="AN24:AT24"/>
    <mergeCell ref="AU24:BA24"/>
    <mergeCell ref="BB24:BG24"/>
    <mergeCell ref="BH24:BN24"/>
    <mergeCell ref="GG23:GO23"/>
    <mergeCell ref="GP23:GV23"/>
    <mergeCell ref="GW23:HB23"/>
    <mergeCell ref="HC23:HI23"/>
    <mergeCell ref="HJ23:HO23"/>
    <mergeCell ref="HP23:HU23"/>
    <mergeCell ref="HV23:IB23"/>
    <mergeCell ref="IC23:IH23"/>
    <mergeCell ref="EF23:EL23"/>
    <mergeCell ref="EM23:ER23"/>
    <mergeCell ref="ES23:EX23"/>
    <mergeCell ref="EY23:FE23"/>
    <mergeCell ref="FF23:FL23"/>
    <mergeCell ref="FM23:FS23"/>
    <mergeCell ref="FT23:FY23"/>
    <mergeCell ref="FZ23:GF23"/>
    <mergeCell ref="CK23:CQ23"/>
    <mergeCell ref="CR23:CW23"/>
    <mergeCell ref="CX23:DC23"/>
    <mergeCell ref="DD23:DJ23"/>
    <mergeCell ref="DK23:DP23"/>
    <mergeCell ref="DQ23:DW23"/>
    <mergeCell ref="DX23:EA23"/>
    <mergeCell ref="EB23:EE23"/>
    <mergeCell ref="HP22:HU22"/>
    <mergeCell ref="HV22:IB22"/>
    <mergeCell ref="HC22:HI22"/>
    <mergeCell ref="HJ22:HO22"/>
    <mergeCell ref="FM22:FS22"/>
    <mergeCell ref="FT22:FY22"/>
    <mergeCell ref="EB22:EE22"/>
    <mergeCell ref="EF22:EL22"/>
    <mergeCell ref="BH23:BN23"/>
    <mergeCell ref="BO23:BW23"/>
    <mergeCell ref="BX23:CD23"/>
    <mergeCell ref="CE23:CJ23"/>
    <mergeCell ref="IC22:IH22"/>
    <mergeCell ref="A23:E23"/>
    <mergeCell ref="F23:Z23"/>
    <mergeCell ref="AA23:AF23"/>
    <mergeCell ref="AG23:AM23"/>
    <mergeCell ref="AN23:AT23"/>
    <mergeCell ref="AU23:BA23"/>
    <mergeCell ref="BB23:BG23"/>
    <mergeCell ref="GP22:GV22"/>
    <mergeCell ref="GW22:HB22"/>
    <mergeCell ref="FZ22:GF22"/>
    <mergeCell ref="GG22:GO22"/>
    <mergeCell ref="EM22:ER22"/>
    <mergeCell ref="ES22:EX22"/>
    <mergeCell ref="EY22:FE22"/>
    <mergeCell ref="FF22:FL22"/>
    <mergeCell ref="CR22:CW22"/>
    <mergeCell ref="CX22:DC22"/>
    <mergeCell ref="DD22:DJ22"/>
    <mergeCell ref="DK22:DP22"/>
    <mergeCell ref="DQ22:DW22"/>
    <mergeCell ref="DX22:EA22"/>
    <mergeCell ref="AN22:AT22"/>
    <mergeCell ref="AU22:BA22"/>
    <mergeCell ref="BB22:BG22"/>
    <mergeCell ref="BH22:BN22"/>
    <mergeCell ref="BO22:BW22"/>
    <mergeCell ref="BX22:CD22"/>
    <mergeCell ref="CE22:CJ22"/>
    <mergeCell ref="CK22:CQ22"/>
    <mergeCell ref="FF21:FL21"/>
    <mergeCell ref="FM21:FS21"/>
    <mergeCell ref="FT21:FY21"/>
    <mergeCell ref="FZ21:GF21"/>
    <mergeCell ref="CR21:CW21"/>
    <mergeCell ref="CX21:DC21"/>
    <mergeCell ref="DD21:DJ21"/>
    <mergeCell ref="CK21:CQ21"/>
    <mergeCell ref="A22:E22"/>
    <mergeCell ref="F22:Z22"/>
    <mergeCell ref="AA22:AF22"/>
    <mergeCell ref="AG22:AM22"/>
    <mergeCell ref="HV21:IB21"/>
    <mergeCell ref="IC21:IH21"/>
    <mergeCell ref="GG21:GO21"/>
    <mergeCell ref="GP21:GV21"/>
    <mergeCell ref="GW21:HB21"/>
    <mergeCell ref="HC21:HI21"/>
    <mergeCell ref="HJ21:HO21"/>
    <mergeCell ref="HP21:HU21"/>
    <mergeCell ref="DK21:DP21"/>
    <mergeCell ref="DQ21:DW21"/>
    <mergeCell ref="DX21:EA21"/>
    <mergeCell ref="EB21:EE21"/>
    <mergeCell ref="EF21:EL21"/>
    <mergeCell ref="EM21:ER21"/>
    <mergeCell ref="ES21:EX21"/>
    <mergeCell ref="EY21:FE21"/>
    <mergeCell ref="BH21:BN21"/>
    <mergeCell ref="BO21:BW21"/>
    <mergeCell ref="BX21:CD21"/>
    <mergeCell ref="CE21:CJ21"/>
    <mergeCell ref="AN21:AT21"/>
    <mergeCell ref="AU21:BA21"/>
    <mergeCell ref="BB21:BG21"/>
    <mergeCell ref="A21:E21"/>
    <mergeCell ref="F21:Z21"/>
    <mergeCell ref="AA21:AF21"/>
    <mergeCell ref="AG21:AM21"/>
    <mergeCell ref="IC16:IH16"/>
    <mergeCell ref="A18:E18"/>
    <mergeCell ref="F18:Z18"/>
    <mergeCell ref="AA18:AF18"/>
    <mergeCell ref="AG18:AM18"/>
    <mergeCell ref="AN18:AT18"/>
    <mergeCell ref="AU18:BA18"/>
    <mergeCell ref="BB18:BG18"/>
    <mergeCell ref="BH18:BN18"/>
    <mergeCell ref="BO18:BW18"/>
    <mergeCell ref="FZ16:GF16"/>
    <mergeCell ref="GG16:GO16"/>
    <mergeCell ref="FT16:FY16"/>
    <mergeCell ref="EB16:EE16"/>
    <mergeCell ref="EF16:EL16"/>
    <mergeCell ref="EM16:ER16"/>
    <mergeCell ref="GP16:GV16"/>
    <mergeCell ref="GW16:HB16"/>
    <mergeCell ref="HC16:HI16"/>
    <mergeCell ref="HJ16:HO16"/>
    <mergeCell ref="HP16:HU16"/>
    <mergeCell ref="HV16:IB16"/>
    <mergeCell ref="ES16:EX16"/>
    <mergeCell ref="DX16:EA16"/>
    <mergeCell ref="FF16:FL16"/>
    <mergeCell ref="FM16:FS16"/>
    <mergeCell ref="EY16:FE16"/>
    <mergeCell ref="BX18:CD18"/>
    <mergeCell ref="CE18:CJ18"/>
    <mergeCell ref="CK18:CQ18"/>
    <mergeCell ref="CR18:CW18"/>
    <mergeCell ref="CR16:CW16"/>
    <mergeCell ref="CX16:DC16"/>
    <mergeCell ref="DD16:DJ16"/>
    <mergeCell ref="DQ18:DW18"/>
    <mergeCell ref="DK16:DP16"/>
    <mergeCell ref="DQ16:DW16"/>
    <mergeCell ref="CX18:DC18"/>
    <mergeCell ref="DD18:DJ18"/>
    <mergeCell ref="DK18:DP18"/>
    <mergeCell ref="AN16:AT16"/>
    <mergeCell ref="AU16:BA16"/>
    <mergeCell ref="EF18:EL18"/>
    <mergeCell ref="BB16:BG16"/>
    <mergeCell ref="BH16:BN16"/>
    <mergeCell ref="BO16:BW16"/>
    <mergeCell ref="EB18:EE18"/>
    <mergeCell ref="BX16:CD16"/>
    <mergeCell ref="CE16:CJ16"/>
    <mergeCell ref="CK16:CQ16"/>
    <mergeCell ref="AN19:AT19"/>
    <mergeCell ref="AU19:BA19"/>
    <mergeCell ref="A16:E16"/>
    <mergeCell ref="F16:Z16"/>
    <mergeCell ref="AA16:AF16"/>
    <mergeCell ref="A19:E19"/>
    <mergeCell ref="F19:Z19"/>
    <mergeCell ref="AA19:AF19"/>
    <mergeCell ref="AG19:AM19"/>
    <mergeCell ref="AG16:AM16"/>
    <mergeCell ref="EF19:EL19"/>
    <mergeCell ref="BB19:BG19"/>
    <mergeCell ref="BH19:BN19"/>
    <mergeCell ref="BO19:BW19"/>
    <mergeCell ref="BX19:CD19"/>
    <mergeCell ref="CE19:CJ19"/>
    <mergeCell ref="CK19:CQ19"/>
    <mergeCell ref="CR19:CW19"/>
    <mergeCell ref="CX19:DC19"/>
    <mergeCell ref="DD19:DJ19"/>
    <mergeCell ref="DX18:EA18"/>
    <mergeCell ref="EM18:ER18"/>
    <mergeCell ref="ES18:EX18"/>
    <mergeCell ref="EY18:FE18"/>
    <mergeCell ref="GW18:HB18"/>
    <mergeCell ref="HC18:HI18"/>
    <mergeCell ref="FF18:FL18"/>
    <mergeCell ref="FM18:FS18"/>
    <mergeCell ref="FT18:FY18"/>
    <mergeCell ref="FZ18:GF18"/>
    <mergeCell ref="GG18:GO18"/>
    <mergeCell ref="GP18:GV18"/>
    <mergeCell ref="DK19:DP19"/>
    <mergeCell ref="DQ19:DW19"/>
    <mergeCell ref="EB19:EE19"/>
    <mergeCell ref="DX19:EA19"/>
    <mergeCell ref="FT19:FY19"/>
    <mergeCell ref="FZ19:GF19"/>
    <mergeCell ref="GG19:GO19"/>
    <mergeCell ref="EM19:ER19"/>
    <mergeCell ref="ES19:EX19"/>
    <mergeCell ref="EY19:FE19"/>
    <mergeCell ref="FF19:FL19"/>
    <mergeCell ref="FM19:FS19"/>
    <mergeCell ref="GP19:GV19"/>
    <mergeCell ref="GW19:HB19"/>
    <mergeCell ref="HP19:HU19"/>
    <mergeCell ref="HV19:IB19"/>
    <mergeCell ref="HC19:HI19"/>
    <mergeCell ref="HJ19:HO19"/>
    <mergeCell ref="HG7:IH7"/>
    <mergeCell ref="HF10:HG10"/>
    <mergeCell ref="HH10:HJ10"/>
    <mergeCell ref="HK10:HL10"/>
    <mergeCell ref="HM10:HW10"/>
    <mergeCell ref="HX10:HZ10"/>
    <mergeCell ref="IA10:IC10"/>
    <mergeCell ref="HG8:IH8"/>
    <mergeCell ref="HL1:IH1"/>
    <mergeCell ref="HL3:IH3"/>
    <mergeCell ref="HG6:IH6"/>
    <mergeCell ref="A2:IH2"/>
    <mergeCell ref="HL4:IH4"/>
    <mergeCell ref="AA14:BA14"/>
    <mergeCell ref="AA15:AF15"/>
    <mergeCell ref="CR15:CW15"/>
    <mergeCell ref="CX15:DC15"/>
    <mergeCell ref="BX15:CD15"/>
    <mergeCell ref="CE14:DJ14"/>
    <mergeCell ref="AG15:AM15"/>
    <mergeCell ref="AN15:AT15"/>
    <mergeCell ref="AU15:BA15"/>
    <mergeCell ref="CK15:CQ15"/>
    <mergeCell ref="BB14:CD14"/>
    <mergeCell ref="BB15:BG15"/>
    <mergeCell ref="BH15:BN15"/>
    <mergeCell ref="BO15:BW15"/>
    <mergeCell ref="DD15:DJ15"/>
    <mergeCell ref="DK14:DP15"/>
    <mergeCell ref="DQ15:DW15"/>
    <mergeCell ref="DQ13:ER14"/>
    <mergeCell ref="DX15:EA15"/>
    <mergeCell ref="EB15:EE15"/>
    <mergeCell ref="EF15:EL15"/>
    <mergeCell ref="EM15:ER15"/>
    <mergeCell ref="AA13:DP13"/>
    <mergeCell ref="CE15:CJ15"/>
    <mergeCell ref="HJ15:HO15"/>
    <mergeCell ref="HP15:HU15"/>
    <mergeCell ref="HV15:IB15"/>
    <mergeCell ref="FZ15:GF15"/>
    <mergeCell ref="GG15:GO15"/>
    <mergeCell ref="GP15:GV15"/>
    <mergeCell ref="GW15:HB15"/>
    <mergeCell ref="HC15:HI15"/>
    <mergeCell ref="BB40:BG40"/>
    <mergeCell ref="BH40:BN40"/>
    <mergeCell ref="F40:Z40"/>
    <mergeCell ref="A40:E40"/>
    <mergeCell ref="BO40:BW40"/>
    <mergeCell ref="BX40:CD40"/>
    <mergeCell ref="BO39:BW39"/>
    <mergeCell ref="BX39:CD39"/>
    <mergeCell ref="CE40:CJ40"/>
    <mergeCell ref="CK40:CQ40"/>
    <mergeCell ref="CE39:CJ39"/>
    <mergeCell ref="CK39:CQ39"/>
    <mergeCell ref="CR40:CW40"/>
    <mergeCell ref="CX40:DC40"/>
    <mergeCell ref="CR39:CW39"/>
    <mergeCell ref="CX39:DC39"/>
    <mergeCell ref="DD40:DJ40"/>
    <mergeCell ref="DK40:DP40"/>
    <mergeCell ref="DD39:DJ39"/>
    <mergeCell ref="DK39:DP39"/>
    <mergeCell ref="DQ40:DW40"/>
    <mergeCell ref="DX40:EA40"/>
    <mergeCell ref="DQ39:DW39"/>
    <mergeCell ref="DX39:EA39"/>
    <mergeCell ref="DQ24:DW24"/>
    <mergeCell ref="DX24:EA24"/>
    <mergeCell ref="DQ26:DW26"/>
    <mergeCell ref="DX27:EA27"/>
    <mergeCell ref="DX26:EA26"/>
    <mergeCell ref="DX31:EA31"/>
    <mergeCell ref="ES40:EX40"/>
    <mergeCell ref="EM39:ER39"/>
    <mergeCell ref="ES39:EX39"/>
    <mergeCell ref="EB40:EE40"/>
    <mergeCell ref="EF40:EL40"/>
    <mergeCell ref="EM40:ER40"/>
    <mergeCell ref="EB39:EE39"/>
    <mergeCell ref="FM40:FS40"/>
    <mergeCell ref="EY39:FE39"/>
    <mergeCell ref="FF39:FL39"/>
    <mergeCell ref="FM39:FS39"/>
    <mergeCell ref="FZ40:GF40"/>
    <mergeCell ref="GG40:GO40"/>
    <mergeCell ref="FT40:FY40"/>
    <mergeCell ref="EY40:FE40"/>
    <mergeCell ref="FF40:FL40"/>
    <mergeCell ref="GP40:GV40"/>
    <mergeCell ref="IC40:IH40"/>
    <mergeCell ref="GW40:HB40"/>
    <mergeCell ref="HC40:HI40"/>
    <mergeCell ref="HJ40:HO40"/>
    <mergeCell ref="HP40:HU40"/>
    <mergeCell ref="HV40:IB40"/>
    <mergeCell ref="CR41:CW41"/>
    <mergeCell ref="CX41:DC41"/>
    <mergeCell ref="DD41:DJ41"/>
    <mergeCell ref="DK41:DP41"/>
    <mergeCell ref="DX41:EA41"/>
    <mergeCell ref="DQ41:DW41"/>
    <mergeCell ref="EB41:EE41"/>
    <mergeCell ref="EF41:EL41"/>
    <mergeCell ref="EM41:ER41"/>
    <mergeCell ref="ES41:EX41"/>
    <mergeCell ref="EY41:FE41"/>
    <mergeCell ref="FF41:FL41"/>
    <mergeCell ref="FM41:FS41"/>
    <mergeCell ref="FT41:FY41"/>
    <mergeCell ref="FZ41:GF41"/>
    <mergeCell ref="GG41:GO41"/>
    <mergeCell ref="GP41:GV41"/>
    <mergeCell ref="GW41:HB41"/>
    <mergeCell ref="HC41:HI41"/>
    <mergeCell ref="HJ41:HO41"/>
    <mergeCell ref="HP41:HU41"/>
    <mergeCell ref="HV41:IB41"/>
    <mergeCell ref="IC41:IH41"/>
    <mergeCell ref="F39:Z39"/>
    <mergeCell ref="GW39:HB39"/>
    <mergeCell ref="HC39:HI39"/>
    <mergeCell ref="HJ39:HO39"/>
    <mergeCell ref="HP39:HU39"/>
    <mergeCell ref="HV39:IB39"/>
    <mergeCell ref="IC39:IH39"/>
    <mergeCell ref="A39:E39"/>
    <mergeCell ref="BB39:BG39"/>
    <mergeCell ref="BH39:BN39"/>
    <mergeCell ref="GG39:GO39"/>
    <mergeCell ref="EF39:EL39"/>
    <mergeCell ref="GP39:GV39"/>
    <mergeCell ref="FT39:FY39"/>
    <mergeCell ref="FZ39:GF39"/>
    <mergeCell ref="ES13:IH13"/>
    <mergeCell ref="ES14:FS14"/>
    <mergeCell ref="FT14:GV14"/>
    <mergeCell ref="GW14:IB14"/>
    <mergeCell ref="IC14:IH15"/>
    <mergeCell ref="ES15:EX15"/>
    <mergeCell ref="EY15:FE15"/>
    <mergeCell ref="FF15:FL15"/>
    <mergeCell ref="FM15:FS15"/>
    <mergeCell ref="FT15:FY15"/>
    <mergeCell ref="IC19:IH19"/>
    <mergeCell ref="HJ18:HO18"/>
    <mergeCell ref="HP18:HU18"/>
    <mergeCell ref="HV18:IB18"/>
    <mergeCell ref="IC18:IH18"/>
    <mergeCell ref="CE42:CJ42"/>
    <mergeCell ref="CK42:CQ42"/>
    <mergeCell ref="CR42:CW42"/>
    <mergeCell ref="CX42:DC42"/>
    <mergeCell ref="DD42:DJ42"/>
    <mergeCell ref="DK42:DP42"/>
    <mergeCell ref="DQ42:DW42"/>
    <mergeCell ref="DX42:EA42"/>
    <mergeCell ref="EB42:EE42"/>
    <mergeCell ref="EF42:EL42"/>
    <mergeCell ref="EM42:ER42"/>
    <mergeCell ref="ES42:EX42"/>
    <mergeCell ref="EY42:FE42"/>
    <mergeCell ref="FF42:FL42"/>
    <mergeCell ref="FM42:FS42"/>
    <mergeCell ref="FT42:FY42"/>
    <mergeCell ref="HV42:IB42"/>
    <mergeCell ref="FZ42:GF42"/>
    <mergeCell ref="GG42:GO42"/>
    <mergeCell ref="GP42:GV42"/>
    <mergeCell ref="GW42:HB42"/>
    <mergeCell ref="F42:Z42"/>
    <mergeCell ref="A42:E42"/>
    <mergeCell ref="IC42:IH42"/>
    <mergeCell ref="BX42:CD42"/>
    <mergeCell ref="BB42:BG42"/>
    <mergeCell ref="BH42:BN42"/>
    <mergeCell ref="BO42:BW42"/>
    <mergeCell ref="HC42:HI42"/>
    <mergeCell ref="HJ42:HO42"/>
    <mergeCell ref="HP42:HU42"/>
    <mergeCell ref="F20:Z20"/>
    <mergeCell ref="A20:E20"/>
    <mergeCell ref="GW20:HB20"/>
    <mergeCell ref="HC20:HI20"/>
    <mergeCell ref="BB20:BG20"/>
    <mergeCell ref="BH20:BN20"/>
    <mergeCell ref="BO20:BW20"/>
    <mergeCell ref="BX20:CD20"/>
    <mergeCell ref="CE20:CJ20"/>
    <mergeCell ref="CK20:CQ20"/>
    <mergeCell ref="HJ20:HO20"/>
    <mergeCell ref="HP20:HU20"/>
    <mergeCell ref="HV20:IB20"/>
    <mergeCell ref="IC20:IH20"/>
    <mergeCell ref="CR20:CW20"/>
    <mergeCell ref="CX20:DC20"/>
    <mergeCell ref="DD20:DJ20"/>
    <mergeCell ref="DK20:DP20"/>
    <mergeCell ref="DQ20:DW20"/>
    <mergeCell ref="DX20:EA20"/>
    <mergeCell ref="EB20:EE20"/>
    <mergeCell ref="EF20:EL20"/>
    <mergeCell ref="EM20:ER20"/>
    <mergeCell ref="ES20:EX20"/>
    <mergeCell ref="EY20:FE20"/>
    <mergeCell ref="FF20:FL20"/>
    <mergeCell ref="GP20:GV20"/>
    <mergeCell ref="FM20:FS20"/>
    <mergeCell ref="FT20:FY20"/>
    <mergeCell ref="FZ20:GF20"/>
    <mergeCell ref="GG20:GO20"/>
    <mergeCell ref="F43:Z43"/>
    <mergeCell ref="CX43:DC43"/>
    <mergeCell ref="DD43:DJ43"/>
    <mergeCell ref="DK43:DP43"/>
    <mergeCell ref="CR43:CW43"/>
    <mergeCell ref="A43:E43"/>
    <mergeCell ref="DQ43:DW43"/>
    <mergeCell ref="DX43:EA43"/>
    <mergeCell ref="EB43:EE43"/>
    <mergeCell ref="BB43:BG43"/>
    <mergeCell ref="BH43:BN43"/>
    <mergeCell ref="BO43:BW43"/>
    <mergeCell ref="BX43:CD43"/>
    <mergeCell ref="CE43:CJ43"/>
    <mergeCell ref="CK43:CQ43"/>
    <mergeCell ref="EF43:EL43"/>
    <mergeCell ref="EM43:ER43"/>
    <mergeCell ref="ES43:EX43"/>
    <mergeCell ref="EY43:FE43"/>
    <mergeCell ref="FF43:FL43"/>
    <mergeCell ref="FM43:FS43"/>
    <mergeCell ref="HJ43:HO43"/>
    <mergeCell ref="HP43:HU43"/>
    <mergeCell ref="HV43:IB43"/>
    <mergeCell ref="IC43:IH43"/>
    <mergeCell ref="FT43:FY43"/>
    <mergeCell ref="FZ43:GF43"/>
    <mergeCell ref="GG43:GO43"/>
    <mergeCell ref="GP43:GV43"/>
    <mergeCell ref="GW43:HB43"/>
    <mergeCell ref="HC43:HI43"/>
  </mergeCells>
  <printOptions/>
  <pageMargins left="0.3937007874015748" right="0.31496062992125984" top="0.7874015748031497" bottom="0.3937007874015748" header="0.1968503937007874" footer="0.1968503937007874"/>
  <pageSetup fitToHeight="3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"/>
  <sheetViews>
    <sheetView view="pageBreakPreview" zoomScaleNormal="120" zoomScaleSheetLayoutView="100" zoomScalePageLayoutView="0" workbookViewId="0" topLeftCell="A1">
      <selection activeCell="BO27" sqref="BO27:BW27"/>
    </sheetView>
  </sheetViews>
  <sheetFormatPr defaultColWidth="0.875" defaultRowHeight="12.75"/>
  <cols>
    <col min="1" max="25" width="0.875" style="1" customWidth="1"/>
    <col min="26" max="26" width="4.125" style="1" customWidth="1"/>
    <col min="27" max="54" width="0" style="1" hidden="1" customWidth="1"/>
    <col min="55" max="82" width="0.875" style="1" customWidth="1"/>
    <col min="83" max="120" width="0" style="1" hidden="1" customWidth="1"/>
    <col min="121" max="126" width="0.875" style="1" customWidth="1"/>
    <col min="127" max="127" width="7.375" style="1" customWidth="1"/>
    <col min="128" max="134" width="0.875" style="1" customWidth="1"/>
    <col min="135" max="135" width="3.625" style="1" customWidth="1"/>
    <col min="136" max="148" width="0.875" style="1" customWidth="1"/>
    <col min="149" max="175" width="0" style="1" hidden="1" customWidth="1"/>
    <col min="176" max="222" width="0.875" style="1" customWidth="1"/>
    <col min="223" max="223" width="4.25390625" style="1" customWidth="1"/>
    <col min="224" max="228" width="0.875" style="1" customWidth="1"/>
    <col min="229" max="229" width="3.25390625" style="1" customWidth="1"/>
    <col min="230" max="16384" width="0.875" style="1" customWidth="1"/>
  </cols>
  <sheetData>
    <row r="1" spans="220:242" s="2" customFormat="1" ht="29.25" customHeight="1">
      <c r="HL1" s="478" t="s">
        <v>337</v>
      </c>
      <c r="HM1" s="478"/>
      <c r="HN1" s="478"/>
      <c r="HO1" s="478"/>
      <c r="HP1" s="478"/>
      <c r="HQ1" s="478"/>
      <c r="HR1" s="478"/>
      <c r="HS1" s="478"/>
      <c r="HT1" s="478"/>
      <c r="HU1" s="478"/>
      <c r="HV1" s="478"/>
      <c r="HW1" s="478"/>
      <c r="HX1" s="478"/>
      <c r="HY1" s="478"/>
      <c r="HZ1" s="478"/>
      <c r="IA1" s="478"/>
      <c r="IB1" s="478"/>
      <c r="IC1" s="478"/>
      <c r="ID1" s="478"/>
      <c r="IE1" s="478"/>
      <c r="IF1" s="478"/>
      <c r="IG1" s="478"/>
      <c r="IH1" s="478"/>
    </row>
    <row r="2" spans="1:242" s="4" customFormat="1" ht="22.5" customHeight="1">
      <c r="A2" s="482" t="s">
        <v>288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  <c r="EU2" s="482"/>
      <c r="EV2" s="482"/>
      <c r="EW2" s="482"/>
      <c r="EX2" s="482"/>
      <c r="EY2" s="482"/>
      <c r="EZ2" s="482"/>
      <c r="FA2" s="482"/>
      <c r="FB2" s="482"/>
      <c r="FC2" s="482"/>
      <c r="FD2" s="482"/>
      <c r="FE2" s="482"/>
      <c r="FF2" s="482"/>
      <c r="FG2" s="482"/>
      <c r="FH2" s="482"/>
      <c r="FI2" s="482"/>
      <c r="FJ2" s="482"/>
      <c r="FK2" s="482"/>
      <c r="FL2" s="482"/>
      <c r="FM2" s="482"/>
      <c r="FN2" s="482"/>
      <c r="FO2" s="482"/>
      <c r="FP2" s="482"/>
      <c r="FQ2" s="482"/>
      <c r="FR2" s="482"/>
      <c r="FS2" s="482"/>
      <c r="FT2" s="482"/>
      <c r="FU2" s="482"/>
      <c r="FV2" s="482"/>
      <c r="FW2" s="482"/>
      <c r="FX2" s="482"/>
      <c r="FY2" s="482"/>
      <c r="FZ2" s="482"/>
      <c r="GA2" s="482"/>
      <c r="GB2" s="482"/>
      <c r="GC2" s="482"/>
      <c r="GD2" s="482"/>
      <c r="GE2" s="482"/>
      <c r="GF2" s="482"/>
      <c r="GG2" s="482"/>
      <c r="GH2" s="482"/>
      <c r="GI2" s="482"/>
      <c r="GJ2" s="482"/>
      <c r="GK2" s="482"/>
      <c r="GL2" s="482"/>
      <c r="GM2" s="482"/>
      <c r="GN2" s="482"/>
      <c r="GO2" s="482"/>
      <c r="GP2" s="482"/>
      <c r="GQ2" s="482"/>
      <c r="GR2" s="482"/>
      <c r="GS2" s="482"/>
      <c r="GT2" s="482"/>
      <c r="GU2" s="482"/>
      <c r="GV2" s="482"/>
      <c r="GW2" s="482"/>
      <c r="GX2" s="482"/>
      <c r="GY2" s="482"/>
      <c r="GZ2" s="482"/>
      <c r="HA2" s="482"/>
      <c r="HB2" s="482"/>
      <c r="HC2" s="482"/>
      <c r="HD2" s="482"/>
      <c r="HE2" s="482"/>
      <c r="HF2" s="482"/>
      <c r="HG2" s="482"/>
      <c r="HH2" s="482"/>
      <c r="HI2" s="482"/>
      <c r="HJ2" s="482"/>
      <c r="HK2" s="482"/>
      <c r="HL2" s="482"/>
      <c r="HM2" s="482"/>
      <c r="HN2" s="482"/>
      <c r="HO2" s="482"/>
      <c r="HP2" s="482"/>
      <c r="HQ2" s="482"/>
      <c r="HR2" s="482"/>
      <c r="HS2" s="482"/>
      <c r="HT2" s="482"/>
      <c r="HU2" s="482"/>
      <c r="HV2" s="482"/>
      <c r="HW2" s="482"/>
      <c r="HX2" s="482"/>
      <c r="HY2" s="482"/>
      <c r="HZ2" s="482"/>
      <c r="IA2" s="482"/>
      <c r="IB2" s="482"/>
      <c r="IC2" s="482"/>
      <c r="ID2" s="482"/>
      <c r="IE2" s="482"/>
      <c r="IF2" s="482"/>
      <c r="IG2" s="482"/>
      <c r="IH2" s="482"/>
    </row>
    <row r="3" spans="220:242" ht="22.5" customHeight="1">
      <c r="HL3" s="566" t="s">
        <v>215</v>
      </c>
      <c r="HM3" s="566"/>
      <c r="HN3" s="566"/>
      <c r="HO3" s="566"/>
      <c r="HP3" s="566"/>
      <c r="HQ3" s="566"/>
      <c r="HR3" s="566"/>
      <c r="HS3" s="566"/>
      <c r="HT3" s="566"/>
      <c r="HU3" s="566"/>
      <c r="HV3" s="566"/>
      <c r="HW3" s="566"/>
      <c r="HX3" s="566"/>
      <c r="HY3" s="566"/>
      <c r="HZ3" s="566"/>
      <c r="IA3" s="566"/>
      <c r="IB3" s="566"/>
      <c r="IC3" s="566"/>
      <c r="ID3" s="566"/>
      <c r="IE3" s="566"/>
      <c r="IF3" s="566"/>
      <c r="IG3" s="566"/>
      <c r="IH3" s="566"/>
    </row>
    <row r="4" spans="220:242" ht="22.5" customHeight="1">
      <c r="HL4" s="566" t="s">
        <v>212</v>
      </c>
      <c r="HM4" s="566"/>
      <c r="HN4" s="566"/>
      <c r="HO4" s="566"/>
      <c r="HP4" s="566"/>
      <c r="HQ4" s="566"/>
      <c r="HR4" s="566"/>
      <c r="HS4" s="566"/>
      <c r="HT4" s="566"/>
      <c r="HU4" s="566"/>
      <c r="HV4" s="566"/>
      <c r="HW4" s="566"/>
      <c r="HX4" s="566"/>
      <c r="HY4" s="566"/>
      <c r="HZ4" s="566"/>
      <c r="IA4" s="566"/>
      <c r="IB4" s="566"/>
      <c r="IC4" s="566"/>
      <c r="ID4" s="566"/>
      <c r="IE4" s="566"/>
      <c r="IF4" s="566"/>
      <c r="IG4" s="566"/>
      <c r="IH4" s="566"/>
    </row>
    <row r="5" spans="220:242" ht="22.5" customHeight="1"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</row>
    <row r="6" spans="214:242" ht="11.25">
      <c r="HF6" s="6"/>
      <c r="HG6" s="481"/>
      <c r="HH6" s="481"/>
      <c r="HI6" s="481"/>
      <c r="HJ6" s="481"/>
      <c r="HK6" s="481"/>
      <c r="HL6" s="481"/>
      <c r="HM6" s="481"/>
      <c r="HN6" s="481"/>
      <c r="HO6" s="481"/>
      <c r="HP6" s="481"/>
      <c r="HQ6" s="481"/>
      <c r="HR6" s="481"/>
      <c r="HS6" s="481"/>
      <c r="HT6" s="481"/>
      <c r="HU6" s="481"/>
      <c r="HV6" s="481"/>
      <c r="HW6" s="481"/>
      <c r="HX6" s="481"/>
      <c r="HY6" s="481"/>
      <c r="HZ6" s="481"/>
      <c r="IA6" s="481"/>
      <c r="IB6" s="481"/>
      <c r="IC6" s="481"/>
      <c r="ID6" s="481"/>
      <c r="IE6" s="481"/>
      <c r="IF6" s="481"/>
      <c r="IG6" s="481"/>
      <c r="IH6" s="481"/>
    </row>
    <row r="7" spans="215:242" ht="12.75" customHeight="1">
      <c r="HG7" s="484" t="s">
        <v>300</v>
      </c>
      <c r="HH7" s="484"/>
      <c r="HI7" s="484"/>
      <c r="HJ7" s="484"/>
      <c r="HK7" s="484"/>
      <c r="HL7" s="484"/>
      <c r="HM7" s="484"/>
      <c r="HN7" s="484"/>
      <c r="HO7" s="484"/>
      <c r="HP7" s="484"/>
      <c r="HQ7" s="484"/>
      <c r="HR7" s="484"/>
      <c r="HS7" s="484"/>
      <c r="HT7" s="484"/>
      <c r="HU7" s="484"/>
      <c r="HV7" s="484"/>
      <c r="HW7" s="484"/>
      <c r="HX7" s="484"/>
      <c r="HY7" s="484"/>
      <c r="HZ7" s="484"/>
      <c r="IA7" s="484"/>
      <c r="IB7" s="484"/>
      <c r="IC7" s="484"/>
      <c r="ID7" s="484"/>
      <c r="IE7" s="484"/>
      <c r="IF7" s="484"/>
      <c r="IG7" s="484"/>
      <c r="IH7" s="484"/>
    </row>
    <row r="8" spans="215:242" ht="12.75" customHeight="1">
      <c r="HG8" s="499" t="s">
        <v>213</v>
      </c>
      <c r="HH8" s="499"/>
      <c r="HI8" s="499"/>
      <c r="HJ8" s="499"/>
      <c r="HK8" s="499"/>
      <c r="HL8" s="499"/>
      <c r="HM8" s="499"/>
      <c r="HN8" s="499"/>
      <c r="HO8" s="499"/>
      <c r="HP8" s="499"/>
      <c r="HQ8" s="499"/>
      <c r="HR8" s="499"/>
      <c r="HS8" s="499"/>
      <c r="HT8" s="499"/>
      <c r="HU8" s="499"/>
      <c r="HV8" s="499"/>
      <c r="HW8" s="499"/>
      <c r="HX8" s="499"/>
      <c r="HY8" s="499"/>
      <c r="HZ8" s="499"/>
      <c r="IA8" s="499"/>
      <c r="IB8" s="499"/>
      <c r="IC8" s="499"/>
      <c r="ID8" s="499"/>
      <c r="IE8" s="499"/>
      <c r="IF8" s="499"/>
      <c r="IG8" s="499"/>
      <c r="IH8" s="499"/>
    </row>
    <row r="9" spans="215:242" ht="12.75" customHeight="1"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</row>
    <row r="10" spans="214:242" ht="11.25">
      <c r="HF10" s="483" t="s">
        <v>301</v>
      </c>
      <c r="HG10" s="483"/>
      <c r="HH10" s="480"/>
      <c r="HI10" s="480"/>
      <c r="HJ10" s="480"/>
      <c r="HK10" s="426" t="s">
        <v>301</v>
      </c>
      <c r="HL10" s="426"/>
      <c r="HM10" s="480"/>
      <c r="HN10" s="480"/>
      <c r="HO10" s="480"/>
      <c r="HP10" s="480"/>
      <c r="HQ10" s="480"/>
      <c r="HR10" s="480"/>
      <c r="HS10" s="480"/>
      <c r="HT10" s="480"/>
      <c r="HU10" s="480"/>
      <c r="HV10" s="480"/>
      <c r="HW10" s="480"/>
      <c r="HX10" s="483">
        <v>20</v>
      </c>
      <c r="HY10" s="483"/>
      <c r="HZ10" s="483"/>
      <c r="IA10" s="479"/>
      <c r="IB10" s="479"/>
      <c r="IC10" s="479"/>
      <c r="IE10" s="5" t="s">
        <v>303</v>
      </c>
      <c r="IH10" s="5"/>
    </row>
    <row r="11" ht="11.25">
      <c r="IH11" s="3" t="s">
        <v>302</v>
      </c>
    </row>
    <row r="12" spans="1:242" s="2" customFormat="1" ht="22.5" customHeight="1">
      <c r="A12" s="560" t="s">
        <v>293</v>
      </c>
      <c r="B12" s="561"/>
      <c r="C12" s="561"/>
      <c r="D12" s="561"/>
      <c r="E12" s="562"/>
      <c r="F12" s="560" t="s">
        <v>684</v>
      </c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2"/>
      <c r="AA12" s="542" t="s">
        <v>338</v>
      </c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  <c r="BE12" s="543"/>
      <c r="BF12" s="543"/>
      <c r="BG12" s="543"/>
      <c r="BH12" s="543"/>
      <c r="BI12" s="543"/>
      <c r="BJ12" s="543"/>
      <c r="BK12" s="543"/>
      <c r="BL12" s="543"/>
      <c r="BM12" s="543"/>
      <c r="BN12" s="543"/>
      <c r="BO12" s="543"/>
      <c r="BP12" s="543"/>
      <c r="BQ12" s="543"/>
      <c r="BR12" s="543"/>
      <c r="BS12" s="543"/>
      <c r="BT12" s="543"/>
      <c r="BU12" s="543"/>
      <c r="BV12" s="543"/>
      <c r="BW12" s="543"/>
      <c r="BX12" s="543"/>
      <c r="BY12" s="543"/>
      <c r="BZ12" s="543"/>
      <c r="CA12" s="543"/>
      <c r="CB12" s="543"/>
      <c r="CC12" s="543"/>
      <c r="CD12" s="543"/>
      <c r="CE12" s="543"/>
      <c r="CF12" s="543"/>
      <c r="CG12" s="543"/>
      <c r="CH12" s="543"/>
      <c r="CI12" s="543"/>
      <c r="CJ12" s="543"/>
      <c r="CK12" s="543"/>
      <c r="CL12" s="543"/>
      <c r="CM12" s="543"/>
      <c r="CN12" s="543"/>
      <c r="CO12" s="543"/>
      <c r="CP12" s="543"/>
      <c r="CQ12" s="543"/>
      <c r="CR12" s="543"/>
      <c r="CS12" s="543"/>
      <c r="CT12" s="543"/>
      <c r="CU12" s="543"/>
      <c r="CV12" s="543"/>
      <c r="CW12" s="543"/>
      <c r="CX12" s="543"/>
      <c r="CY12" s="543"/>
      <c r="CZ12" s="543"/>
      <c r="DA12" s="543"/>
      <c r="DB12" s="543"/>
      <c r="DC12" s="543"/>
      <c r="DD12" s="543"/>
      <c r="DE12" s="543"/>
      <c r="DF12" s="543"/>
      <c r="DG12" s="543"/>
      <c r="DH12" s="543"/>
      <c r="DI12" s="543"/>
      <c r="DJ12" s="543"/>
      <c r="DK12" s="543"/>
      <c r="DL12" s="543"/>
      <c r="DM12" s="543"/>
      <c r="DN12" s="543"/>
      <c r="DO12" s="543"/>
      <c r="DP12" s="544"/>
      <c r="DQ12" s="560" t="s">
        <v>682</v>
      </c>
      <c r="DR12" s="561"/>
      <c r="DS12" s="561"/>
      <c r="DT12" s="561"/>
      <c r="DU12" s="561"/>
      <c r="DV12" s="561"/>
      <c r="DW12" s="561"/>
      <c r="DX12" s="561"/>
      <c r="DY12" s="561"/>
      <c r="DZ12" s="561"/>
      <c r="EA12" s="561"/>
      <c r="EB12" s="561"/>
      <c r="EC12" s="561"/>
      <c r="ED12" s="561"/>
      <c r="EE12" s="561"/>
      <c r="EF12" s="561"/>
      <c r="EG12" s="561"/>
      <c r="EH12" s="561"/>
      <c r="EI12" s="561"/>
      <c r="EJ12" s="561"/>
      <c r="EK12" s="561"/>
      <c r="EL12" s="561"/>
      <c r="EM12" s="561"/>
      <c r="EN12" s="561"/>
      <c r="EO12" s="561"/>
      <c r="EP12" s="561"/>
      <c r="EQ12" s="561"/>
      <c r="ER12" s="562"/>
      <c r="ES12" s="542" t="s">
        <v>339</v>
      </c>
      <c r="ET12" s="543"/>
      <c r="EU12" s="543"/>
      <c r="EV12" s="543"/>
      <c r="EW12" s="543"/>
      <c r="EX12" s="543"/>
      <c r="EY12" s="543"/>
      <c r="EZ12" s="543"/>
      <c r="FA12" s="543"/>
      <c r="FB12" s="543"/>
      <c r="FC12" s="543"/>
      <c r="FD12" s="543"/>
      <c r="FE12" s="543"/>
      <c r="FF12" s="543"/>
      <c r="FG12" s="543"/>
      <c r="FH12" s="543"/>
      <c r="FI12" s="543"/>
      <c r="FJ12" s="543"/>
      <c r="FK12" s="543"/>
      <c r="FL12" s="543"/>
      <c r="FM12" s="543"/>
      <c r="FN12" s="543"/>
      <c r="FO12" s="543"/>
      <c r="FP12" s="543"/>
      <c r="FQ12" s="543"/>
      <c r="FR12" s="543"/>
      <c r="FS12" s="543"/>
      <c r="FT12" s="543"/>
      <c r="FU12" s="543"/>
      <c r="FV12" s="543"/>
      <c r="FW12" s="543"/>
      <c r="FX12" s="543"/>
      <c r="FY12" s="543"/>
      <c r="FZ12" s="543"/>
      <c r="GA12" s="543"/>
      <c r="GB12" s="543"/>
      <c r="GC12" s="543"/>
      <c r="GD12" s="543"/>
      <c r="GE12" s="543"/>
      <c r="GF12" s="543"/>
      <c r="GG12" s="543"/>
      <c r="GH12" s="543"/>
      <c r="GI12" s="543"/>
      <c r="GJ12" s="543"/>
      <c r="GK12" s="543"/>
      <c r="GL12" s="543"/>
      <c r="GM12" s="543"/>
      <c r="GN12" s="543"/>
      <c r="GO12" s="543"/>
      <c r="GP12" s="543"/>
      <c r="GQ12" s="543"/>
      <c r="GR12" s="543"/>
      <c r="GS12" s="543"/>
      <c r="GT12" s="543"/>
      <c r="GU12" s="543"/>
      <c r="GV12" s="543"/>
      <c r="GW12" s="543"/>
      <c r="GX12" s="543"/>
      <c r="GY12" s="543"/>
      <c r="GZ12" s="543"/>
      <c r="HA12" s="543"/>
      <c r="HB12" s="543"/>
      <c r="HC12" s="543"/>
      <c r="HD12" s="543"/>
      <c r="HE12" s="543"/>
      <c r="HF12" s="543"/>
      <c r="HG12" s="543"/>
      <c r="HH12" s="543"/>
      <c r="HI12" s="543"/>
      <c r="HJ12" s="543"/>
      <c r="HK12" s="543"/>
      <c r="HL12" s="543"/>
      <c r="HM12" s="543"/>
      <c r="HN12" s="543"/>
      <c r="HO12" s="543"/>
      <c r="HP12" s="543"/>
      <c r="HQ12" s="543"/>
      <c r="HR12" s="543"/>
      <c r="HS12" s="543"/>
      <c r="HT12" s="543"/>
      <c r="HU12" s="543"/>
      <c r="HV12" s="543"/>
      <c r="HW12" s="543"/>
      <c r="HX12" s="543"/>
      <c r="HY12" s="543"/>
      <c r="HZ12" s="543"/>
      <c r="IA12" s="543"/>
      <c r="IB12" s="543"/>
      <c r="IC12" s="543"/>
      <c r="ID12" s="543"/>
      <c r="IE12" s="543"/>
      <c r="IF12" s="543"/>
      <c r="IG12" s="543"/>
      <c r="IH12" s="544"/>
    </row>
    <row r="13" spans="1:242" s="2" customFormat="1" ht="11.25" customHeight="1">
      <c r="A13" s="582"/>
      <c r="B13" s="583"/>
      <c r="C13" s="583"/>
      <c r="D13" s="583"/>
      <c r="E13" s="584"/>
      <c r="F13" s="582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4"/>
      <c r="AA13" s="542" t="s">
        <v>340</v>
      </c>
      <c r="AB13" s="543"/>
      <c r="AC13" s="543"/>
      <c r="AD13" s="543"/>
      <c r="AE13" s="543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  <c r="AS13" s="543"/>
      <c r="AT13" s="543"/>
      <c r="AU13" s="543"/>
      <c r="AV13" s="543"/>
      <c r="AW13" s="543"/>
      <c r="AX13" s="543"/>
      <c r="AY13" s="543"/>
      <c r="AZ13" s="543"/>
      <c r="BA13" s="544"/>
      <c r="BB13" s="542" t="s">
        <v>341</v>
      </c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4"/>
      <c r="CE13" s="542" t="s">
        <v>342</v>
      </c>
      <c r="CF13" s="543"/>
      <c r="CG13" s="543"/>
      <c r="CH13" s="543"/>
      <c r="CI13" s="543"/>
      <c r="CJ13" s="543"/>
      <c r="CK13" s="543"/>
      <c r="CL13" s="543"/>
      <c r="CM13" s="543"/>
      <c r="CN13" s="543"/>
      <c r="CO13" s="543"/>
      <c r="CP13" s="543"/>
      <c r="CQ13" s="543"/>
      <c r="CR13" s="543"/>
      <c r="CS13" s="543"/>
      <c r="CT13" s="543"/>
      <c r="CU13" s="543"/>
      <c r="CV13" s="543"/>
      <c r="CW13" s="543"/>
      <c r="CX13" s="543"/>
      <c r="CY13" s="543"/>
      <c r="CZ13" s="543"/>
      <c r="DA13" s="543"/>
      <c r="DB13" s="543"/>
      <c r="DC13" s="543"/>
      <c r="DD13" s="543"/>
      <c r="DE13" s="543"/>
      <c r="DF13" s="543"/>
      <c r="DG13" s="543"/>
      <c r="DH13" s="543"/>
      <c r="DI13" s="543"/>
      <c r="DJ13" s="544"/>
      <c r="DK13" s="545" t="s">
        <v>343</v>
      </c>
      <c r="DL13" s="546"/>
      <c r="DM13" s="546"/>
      <c r="DN13" s="546"/>
      <c r="DO13" s="546"/>
      <c r="DP13" s="547"/>
      <c r="DQ13" s="563"/>
      <c r="DR13" s="564"/>
      <c r="DS13" s="564"/>
      <c r="DT13" s="564"/>
      <c r="DU13" s="564"/>
      <c r="DV13" s="564"/>
      <c r="DW13" s="564"/>
      <c r="DX13" s="564"/>
      <c r="DY13" s="564"/>
      <c r="DZ13" s="564"/>
      <c r="EA13" s="564"/>
      <c r="EB13" s="564"/>
      <c r="EC13" s="564"/>
      <c r="ED13" s="564"/>
      <c r="EE13" s="564"/>
      <c r="EF13" s="564"/>
      <c r="EG13" s="564"/>
      <c r="EH13" s="564"/>
      <c r="EI13" s="564"/>
      <c r="EJ13" s="564"/>
      <c r="EK13" s="564"/>
      <c r="EL13" s="564"/>
      <c r="EM13" s="564"/>
      <c r="EN13" s="564"/>
      <c r="EO13" s="564"/>
      <c r="EP13" s="564"/>
      <c r="EQ13" s="564"/>
      <c r="ER13" s="565"/>
      <c r="ES13" s="542" t="s">
        <v>340</v>
      </c>
      <c r="ET13" s="543"/>
      <c r="EU13" s="543"/>
      <c r="EV13" s="543"/>
      <c r="EW13" s="543"/>
      <c r="EX13" s="543"/>
      <c r="EY13" s="543"/>
      <c r="EZ13" s="543"/>
      <c r="FA13" s="543"/>
      <c r="FB13" s="543"/>
      <c r="FC13" s="543"/>
      <c r="FD13" s="543"/>
      <c r="FE13" s="543"/>
      <c r="FF13" s="543"/>
      <c r="FG13" s="543"/>
      <c r="FH13" s="543"/>
      <c r="FI13" s="543"/>
      <c r="FJ13" s="543"/>
      <c r="FK13" s="543"/>
      <c r="FL13" s="543"/>
      <c r="FM13" s="543"/>
      <c r="FN13" s="543"/>
      <c r="FO13" s="543"/>
      <c r="FP13" s="543"/>
      <c r="FQ13" s="543"/>
      <c r="FR13" s="543"/>
      <c r="FS13" s="544"/>
      <c r="FT13" s="542" t="s">
        <v>341</v>
      </c>
      <c r="FU13" s="543"/>
      <c r="FV13" s="543"/>
      <c r="FW13" s="543"/>
      <c r="FX13" s="543"/>
      <c r="FY13" s="543"/>
      <c r="FZ13" s="543"/>
      <c r="GA13" s="543"/>
      <c r="GB13" s="543"/>
      <c r="GC13" s="543"/>
      <c r="GD13" s="543"/>
      <c r="GE13" s="543"/>
      <c r="GF13" s="543"/>
      <c r="GG13" s="543"/>
      <c r="GH13" s="543"/>
      <c r="GI13" s="543"/>
      <c r="GJ13" s="543"/>
      <c r="GK13" s="543"/>
      <c r="GL13" s="543"/>
      <c r="GM13" s="543"/>
      <c r="GN13" s="543"/>
      <c r="GO13" s="543"/>
      <c r="GP13" s="543"/>
      <c r="GQ13" s="543"/>
      <c r="GR13" s="543"/>
      <c r="GS13" s="543"/>
      <c r="GT13" s="543"/>
      <c r="GU13" s="543"/>
      <c r="GV13" s="544"/>
      <c r="GW13" s="542" t="s">
        <v>342</v>
      </c>
      <c r="GX13" s="543"/>
      <c r="GY13" s="543"/>
      <c r="GZ13" s="543"/>
      <c r="HA13" s="543"/>
      <c r="HB13" s="543"/>
      <c r="HC13" s="543"/>
      <c r="HD13" s="543"/>
      <c r="HE13" s="543"/>
      <c r="HF13" s="543"/>
      <c r="HG13" s="543"/>
      <c r="HH13" s="543"/>
      <c r="HI13" s="543"/>
      <c r="HJ13" s="543"/>
      <c r="HK13" s="543"/>
      <c r="HL13" s="543"/>
      <c r="HM13" s="543"/>
      <c r="HN13" s="543"/>
      <c r="HO13" s="543"/>
      <c r="HP13" s="543"/>
      <c r="HQ13" s="543"/>
      <c r="HR13" s="543"/>
      <c r="HS13" s="543"/>
      <c r="HT13" s="543"/>
      <c r="HU13" s="543"/>
      <c r="HV13" s="543"/>
      <c r="HW13" s="543"/>
      <c r="HX13" s="543"/>
      <c r="HY13" s="543"/>
      <c r="HZ13" s="543"/>
      <c r="IA13" s="543"/>
      <c r="IB13" s="544"/>
      <c r="IC13" s="545" t="s">
        <v>343</v>
      </c>
      <c r="ID13" s="546"/>
      <c r="IE13" s="546"/>
      <c r="IF13" s="546"/>
      <c r="IG13" s="546"/>
      <c r="IH13" s="547"/>
    </row>
    <row r="14" spans="1:242" s="2" customFormat="1" ht="57" customHeight="1">
      <c r="A14" s="563"/>
      <c r="B14" s="564"/>
      <c r="C14" s="564"/>
      <c r="D14" s="564"/>
      <c r="E14" s="565"/>
      <c r="F14" s="563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5"/>
      <c r="AA14" s="551" t="s">
        <v>344</v>
      </c>
      <c r="AB14" s="552"/>
      <c r="AC14" s="552"/>
      <c r="AD14" s="552"/>
      <c r="AE14" s="552"/>
      <c r="AF14" s="553"/>
      <c r="AG14" s="551" t="s">
        <v>345</v>
      </c>
      <c r="AH14" s="552"/>
      <c r="AI14" s="552"/>
      <c r="AJ14" s="552"/>
      <c r="AK14" s="552"/>
      <c r="AL14" s="552"/>
      <c r="AM14" s="553"/>
      <c r="AN14" s="551" t="s">
        <v>346</v>
      </c>
      <c r="AO14" s="552"/>
      <c r="AP14" s="552"/>
      <c r="AQ14" s="552"/>
      <c r="AR14" s="552"/>
      <c r="AS14" s="552"/>
      <c r="AT14" s="553"/>
      <c r="AU14" s="551" t="s">
        <v>347</v>
      </c>
      <c r="AV14" s="552"/>
      <c r="AW14" s="552"/>
      <c r="AX14" s="552"/>
      <c r="AY14" s="552"/>
      <c r="AZ14" s="552"/>
      <c r="BA14" s="553"/>
      <c r="BB14" s="551" t="s">
        <v>344</v>
      </c>
      <c r="BC14" s="552"/>
      <c r="BD14" s="552"/>
      <c r="BE14" s="552"/>
      <c r="BF14" s="552"/>
      <c r="BG14" s="553"/>
      <c r="BH14" s="551" t="s">
        <v>345</v>
      </c>
      <c r="BI14" s="552"/>
      <c r="BJ14" s="552"/>
      <c r="BK14" s="552"/>
      <c r="BL14" s="552"/>
      <c r="BM14" s="552"/>
      <c r="BN14" s="553"/>
      <c r="BO14" s="551" t="s">
        <v>348</v>
      </c>
      <c r="BP14" s="552"/>
      <c r="BQ14" s="552"/>
      <c r="BR14" s="552"/>
      <c r="BS14" s="552"/>
      <c r="BT14" s="552"/>
      <c r="BU14" s="552"/>
      <c r="BV14" s="552"/>
      <c r="BW14" s="553"/>
      <c r="BX14" s="551" t="s">
        <v>349</v>
      </c>
      <c r="BY14" s="552"/>
      <c r="BZ14" s="552"/>
      <c r="CA14" s="552"/>
      <c r="CB14" s="552"/>
      <c r="CC14" s="552"/>
      <c r="CD14" s="553"/>
      <c r="CE14" s="551" t="s">
        <v>344</v>
      </c>
      <c r="CF14" s="552"/>
      <c r="CG14" s="552"/>
      <c r="CH14" s="552"/>
      <c r="CI14" s="552"/>
      <c r="CJ14" s="553"/>
      <c r="CK14" s="551" t="s">
        <v>345</v>
      </c>
      <c r="CL14" s="552"/>
      <c r="CM14" s="552"/>
      <c r="CN14" s="552"/>
      <c r="CO14" s="552"/>
      <c r="CP14" s="552"/>
      <c r="CQ14" s="553"/>
      <c r="CR14" s="545" t="s">
        <v>350</v>
      </c>
      <c r="CS14" s="546"/>
      <c r="CT14" s="546"/>
      <c r="CU14" s="546"/>
      <c r="CV14" s="546"/>
      <c r="CW14" s="547"/>
      <c r="CX14" s="545" t="s">
        <v>351</v>
      </c>
      <c r="CY14" s="546"/>
      <c r="CZ14" s="546"/>
      <c r="DA14" s="546"/>
      <c r="DB14" s="546"/>
      <c r="DC14" s="547"/>
      <c r="DD14" s="545" t="s">
        <v>352</v>
      </c>
      <c r="DE14" s="546"/>
      <c r="DF14" s="546"/>
      <c r="DG14" s="546"/>
      <c r="DH14" s="552"/>
      <c r="DI14" s="552"/>
      <c r="DJ14" s="553"/>
      <c r="DK14" s="548"/>
      <c r="DL14" s="549"/>
      <c r="DM14" s="549"/>
      <c r="DN14" s="549"/>
      <c r="DO14" s="549"/>
      <c r="DP14" s="550"/>
      <c r="DQ14" s="551" t="s">
        <v>353</v>
      </c>
      <c r="DR14" s="552"/>
      <c r="DS14" s="552"/>
      <c r="DT14" s="552"/>
      <c r="DU14" s="552"/>
      <c r="DV14" s="552"/>
      <c r="DW14" s="553"/>
      <c r="DX14" s="551" t="s">
        <v>354</v>
      </c>
      <c r="DY14" s="552"/>
      <c r="DZ14" s="552"/>
      <c r="EA14" s="553"/>
      <c r="EB14" s="551" t="s">
        <v>355</v>
      </c>
      <c r="EC14" s="552"/>
      <c r="ED14" s="552"/>
      <c r="EE14" s="553"/>
      <c r="EF14" s="551" t="s">
        <v>356</v>
      </c>
      <c r="EG14" s="552"/>
      <c r="EH14" s="552"/>
      <c r="EI14" s="552"/>
      <c r="EJ14" s="552"/>
      <c r="EK14" s="552"/>
      <c r="EL14" s="553"/>
      <c r="EM14" s="551" t="s">
        <v>357</v>
      </c>
      <c r="EN14" s="552"/>
      <c r="EO14" s="552"/>
      <c r="EP14" s="552"/>
      <c r="EQ14" s="552"/>
      <c r="ER14" s="553"/>
      <c r="ES14" s="551" t="s">
        <v>344</v>
      </c>
      <c r="ET14" s="552"/>
      <c r="EU14" s="552"/>
      <c r="EV14" s="552"/>
      <c r="EW14" s="552"/>
      <c r="EX14" s="553"/>
      <c r="EY14" s="551" t="s">
        <v>345</v>
      </c>
      <c r="EZ14" s="552"/>
      <c r="FA14" s="552"/>
      <c r="FB14" s="552"/>
      <c r="FC14" s="552"/>
      <c r="FD14" s="552"/>
      <c r="FE14" s="553"/>
      <c r="FF14" s="551" t="s">
        <v>346</v>
      </c>
      <c r="FG14" s="552"/>
      <c r="FH14" s="552"/>
      <c r="FI14" s="552"/>
      <c r="FJ14" s="552"/>
      <c r="FK14" s="552"/>
      <c r="FL14" s="553"/>
      <c r="FM14" s="551" t="s">
        <v>347</v>
      </c>
      <c r="FN14" s="552"/>
      <c r="FO14" s="552"/>
      <c r="FP14" s="552"/>
      <c r="FQ14" s="552"/>
      <c r="FR14" s="552"/>
      <c r="FS14" s="553"/>
      <c r="FT14" s="551" t="s">
        <v>344</v>
      </c>
      <c r="FU14" s="552"/>
      <c r="FV14" s="552"/>
      <c r="FW14" s="552"/>
      <c r="FX14" s="552"/>
      <c r="FY14" s="553"/>
      <c r="FZ14" s="551" t="s">
        <v>345</v>
      </c>
      <c r="GA14" s="552"/>
      <c r="GB14" s="552"/>
      <c r="GC14" s="552"/>
      <c r="GD14" s="552"/>
      <c r="GE14" s="552"/>
      <c r="GF14" s="553"/>
      <c r="GG14" s="551" t="s">
        <v>348</v>
      </c>
      <c r="GH14" s="552"/>
      <c r="GI14" s="552"/>
      <c r="GJ14" s="552"/>
      <c r="GK14" s="552"/>
      <c r="GL14" s="552"/>
      <c r="GM14" s="552"/>
      <c r="GN14" s="552"/>
      <c r="GO14" s="553"/>
      <c r="GP14" s="551" t="s">
        <v>349</v>
      </c>
      <c r="GQ14" s="552"/>
      <c r="GR14" s="552"/>
      <c r="GS14" s="552"/>
      <c r="GT14" s="552"/>
      <c r="GU14" s="552"/>
      <c r="GV14" s="553"/>
      <c r="GW14" s="551" t="s">
        <v>344</v>
      </c>
      <c r="GX14" s="552"/>
      <c r="GY14" s="552"/>
      <c r="GZ14" s="552"/>
      <c r="HA14" s="552"/>
      <c r="HB14" s="553"/>
      <c r="HC14" s="551" t="s">
        <v>345</v>
      </c>
      <c r="HD14" s="552"/>
      <c r="HE14" s="552"/>
      <c r="HF14" s="552"/>
      <c r="HG14" s="552"/>
      <c r="HH14" s="552"/>
      <c r="HI14" s="553"/>
      <c r="HJ14" s="551" t="s">
        <v>350</v>
      </c>
      <c r="HK14" s="552"/>
      <c r="HL14" s="552"/>
      <c r="HM14" s="552"/>
      <c r="HN14" s="552"/>
      <c r="HO14" s="553"/>
      <c r="HP14" s="551" t="s">
        <v>351</v>
      </c>
      <c r="HQ14" s="552"/>
      <c r="HR14" s="552"/>
      <c r="HS14" s="552"/>
      <c r="HT14" s="552"/>
      <c r="HU14" s="553"/>
      <c r="HV14" s="551" t="s">
        <v>352</v>
      </c>
      <c r="HW14" s="552"/>
      <c r="HX14" s="552"/>
      <c r="HY14" s="552"/>
      <c r="HZ14" s="552"/>
      <c r="IA14" s="552"/>
      <c r="IB14" s="553"/>
      <c r="IC14" s="548"/>
      <c r="ID14" s="549"/>
      <c r="IE14" s="549"/>
      <c r="IF14" s="549"/>
      <c r="IG14" s="549"/>
      <c r="IH14" s="550"/>
    </row>
    <row r="15" spans="1:242" s="2" customFormat="1" ht="21" customHeight="1">
      <c r="A15" s="518"/>
      <c r="B15" s="519"/>
      <c r="C15" s="519"/>
      <c r="D15" s="519"/>
      <c r="E15" s="520"/>
      <c r="F15" s="542" t="s">
        <v>65</v>
      </c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4"/>
      <c r="AA15" s="521"/>
      <c r="AB15" s="522"/>
      <c r="AC15" s="522"/>
      <c r="AD15" s="522"/>
      <c r="AE15" s="522"/>
      <c r="AF15" s="523"/>
      <c r="AG15" s="521"/>
      <c r="AH15" s="522"/>
      <c r="AI15" s="522"/>
      <c r="AJ15" s="522"/>
      <c r="AK15" s="522"/>
      <c r="AL15" s="522"/>
      <c r="AM15" s="523"/>
      <c r="AN15" s="521"/>
      <c r="AO15" s="522"/>
      <c r="AP15" s="522"/>
      <c r="AQ15" s="522"/>
      <c r="AR15" s="522"/>
      <c r="AS15" s="522"/>
      <c r="AT15" s="523"/>
      <c r="AU15" s="521"/>
      <c r="AV15" s="522"/>
      <c r="AW15" s="522"/>
      <c r="AX15" s="522"/>
      <c r="AY15" s="522"/>
      <c r="AZ15" s="522"/>
      <c r="BA15" s="523"/>
      <c r="BB15" s="521"/>
      <c r="BC15" s="522"/>
      <c r="BD15" s="522"/>
      <c r="BE15" s="522"/>
      <c r="BF15" s="522"/>
      <c r="BG15" s="523"/>
      <c r="BH15" s="521"/>
      <c r="BI15" s="522"/>
      <c r="BJ15" s="522"/>
      <c r="BK15" s="522"/>
      <c r="BL15" s="522"/>
      <c r="BM15" s="522"/>
      <c r="BN15" s="523"/>
      <c r="BO15" s="521"/>
      <c r="BP15" s="522"/>
      <c r="BQ15" s="522"/>
      <c r="BR15" s="522"/>
      <c r="BS15" s="522"/>
      <c r="BT15" s="522"/>
      <c r="BU15" s="522"/>
      <c r="BV15" s="522"/>
      <c r="BW15" s="523"/>
      <c r="BX15" s="521"/>
      <c r="BY15" s="522"/>
      <c r="BZ15" s="522"/>
      <c r="CA15" s="522"/>
      <c r="CB15" s="522"/>
      <c r="CC15" s="522"/>
      <c r="CD15" s="523"/>
      <c r="CE15" s="521"/>
      <c r="CF15" s="522"/>
      <c r="CG15" s="522"/>
      <c r="CH15" s="522"/>
      <c r="CI15" s="522"/>
      <c r="CJ15" s="523"/>
      <c r="CK15" s="521"/>
      <c r="CL15" s="522"/>
      <c r="CM15" s="522"/>
      <c r="CN15" s="522"/>
      <c r="CO15" s="522"/>
      <c r="CP15" s="522"/>
      <c r="CQ15" s="523"/>
      <c r="CR15" s="521"/>
      <c r="CS15" s="522"/>
      <c r="CT15" s="522"/>
      <c r="CU15" s="522"/>
      <c r="CV15" s="522"/>
      <c r="CW15" s="523"/>
      <c r="CX15" s="521"/>
      <c r="CY15" s="522"/>
      <c r="CZ15" s="522"/>
      <c r="DA15" s="522"/>
      <c r="DB15" s="522"/>
      <c r="DC15" s="523"/>
      <c r="DD15" s="521"/>
      <c r="DE15" s="522"/>
      <c r="DF15" s="522"/>
      <c r="DG15" s="522"/>
      <c r="DH15" s="522"/>
      <c r="DI15" s="522"/>
      <c r="DJ15" s="523"/>
      <c r="DK15" s="521"/>
      <c r="DL15" s="522"/>
      <c r="DM15" s="522"/>
      <c r="DN15" s="522"/>
      <c r="DO15" s="522"/>
      <c r="DP15" s="523"/>
      <c r="DQ15" s="515">
        <f>DQ17+DQ25</f>
        <v>61.05153179661018</v>
      </c>
      <c r="DR15" s="522"/>
      <c r="DS15" s="522"/>
      <c r="DT15" s="522"/>
      <c r="DU15" s="522"/>
      <c r="DV15" s="522"/>
      <c r="DW15" s="523"/>
      <c r="DX15" s="521"/>
      <c r="DY15" s="522"/>
      <c r="DZ15" s="522"/>
      <c r="EA15" s="523"/>
      <c r="EB15" s="515">
        <f>EB17+EB25</f>
        <v>8.496227703389831</v>
      </c>
      <c r="EC15" s="522"/>
      <c r="ED15" s="522"/>
      <c r="EE15" s="523"/>
      <c r="EF15" s="515">
        <f>EF17+EF25</f>
        <v>50.20265768644068</v>
      </c>
      <c r="EG15" s="522"/>
      <c r="EH15" s="522"/>
      <c r="EI15" s="522"/>
      <c r="EJ15" s="522"/>
      <c r="EK15" s="522"/>
      <c r="EL15" s="523"/>
      <c r="EM15" s="515">
        <f>EM17</f>
        <v>0.9536464067796612</v>
      </c>
      <c r="EN15" s="522"/>
      <c r="EO15" s="522"/>
      <c r="EP15" s="522"/>
      <c r="EQ15" s="522"/>
      <c r="ER15" s="523"/>
      <c r="ES15" s="521"/>
      <c r="ET15" s="522"/>
      <c r="EU15" s="522"/>
      <c r="EV15" s="522"/>
      <c r="EW15" s="522"/>
      <c r="EX15" s="523"/>
      <c r="EY15" s="521"/>
      <c r="EZ15" s="522"/>
      <c r="FA15" s="522"/>
      <c r="FB15" s="522"/>
      <c r="FC15" s="522"/>
      <c r="FD15" s="522"/>
      <c r="FE15" s="523"/>
      <c r="FF15" s="521"/>
      <c r="FG15" s="522"/>
      <c r="FH15" s="522"/>
      <c r="FI15" s="522"/>
      <c r="FJ15" s="522"/>
      <c r="FK15" s="522"/>
      <c r="FL15" s="523"/>
      <c r="FM15" s="521"/>
      <c r="FN15" s="522"/>
      <c r="FO15" s="522"/>
      <c r="FP15" s="522"/>
      <c r="FQ15" s="522"/>
      <c r="FR15" s="522"/>
      <c r="FS15" s="523"/>
      <c r="FT15" s="521"/>
      <c r="FU15" s="522"/>
      <c r="FV15" s="522"/>
      <c r="FW15" s="522"/>
      <c r="FX15" s="522"/>
      <c r="FY15" s="523"/>
      <c r="FZ15" s="521"/>
      <c r="GA15" s="522"/>
      <c r="GB15" s="522"/>
      <c r="GC15" s="522"/>
      <c r="GD15" s="522"/>
      <c r="GE15" s="522"/>
      <c r="GF15" s="523"/>
      <c r="GG15" s="521"/>
      <c r="GH15" s="522"/>
      <c r="GI15" s="522"/>
      <c r="GJ15" s="522"/>
      <c r="GK15" s="522"/>
      <c r="GL15" s="522"/>
      <c r="GM15" s="522"/>
      <c r="GN15" s="522"/>
      <c r="GO15" s="523"/>
      <c r="GP15" s="521"/>
      <c r="GQ15" s="522"/>
      <c r="GR15" s="522"/>
      <c r="GS15" s="522"/>
      <c r="GT15" s="522"/>
      <c r="GU15" s="522"/>
      <c r="GV15" s="523"/>
      <c r="GW15" s="521"/>
      <c r="GX15" s="522"/>
      <c r="GY15" s="522"/>
      <c r="GZ15" s="522"/>
      <c r="HA15" s="522"/>
      <c r="HB15" s="523"/>
      <c r="HC15" s="521"/>
      <c r="HD15" s="522"/>
      <c r="HE15" s="522"/>
      <c r="HF15" s="522"/>
      <c r="HG15" s="522"/>
      <c r="HH15" s="522"/>
      <c r="HI15" s="523"/>
      <c r="HJ15" s="521"/>
      <c r="HK15" s="522"/>
      <c r="HL15" s="522"/>
      <c r="HM15" s="522"/>
      <c r="HN15" s="522"/>
      <c r="HO15" s="523"/>
      <c r="HP15" s="521"/>
      <c r="HQ15" s="522"/>
      <c r="HR15" s="522"/>
      <c r="HS15" s="522"/>
      <c r="HT15" s="522"/>
      <c r="HU15" s="523"/>
      <c r="HV15" s="521"/>
      <c r="HW15" s="522"/>
      <c r="HX15" s="522"/>
      <c r="HY15" s="522"/>
      <c r="HZ15" s="522"/>
      <c r="IA15" s="522"/>
      <c r="IB15" s="523"/>
      <c r="IC15" s="521"/>
      <c r="ID15" s="522"/>
      <c r="IE15" s="522"/>
      <c r="IF15" s="522"/>
      <c r="IG15" s="522"/>
      <c r="IH15" s="523"/>
    </row>
    <row r="16" spans="1:242" s="2" customFormat="1" ht="21" customHeight="1">
      <c r="A16" s="518" t="s">
        <v>305</v>
      </c>
      <c r="B16" s="519"/>
      <c r="C16" s="519"/>
      <c r="D16" s="519"/>
      <c r="E16" s="520"/>
      <c r="F16" s="542" t="s">
        <v>306</v>
      </c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4"/>
      <c r="AA16" s="44"/>
      <c r="AB16" s="45"/>
      <c r="AC16" s="45"/>
      <c r="AD16" s="45"/>
      <c r="AE16" s="45"/>
      <c r="AF16" s="46"/>
      <c r="AG16" s="44"/>
      <c r="AH16" s="45"/>
      <c r="AI16" s="45"/>
      <c r="AJ16" s="45"/>
      <c r="AK16" s="45"/>
      <c r="AL16" s="45"/>
      <c r="AM16" s="46"/>
      <c r="AN16" s="44"/>
      <c r="AO16" s="45"/>
      <c r="AP16" s="45"/>
      <c r="AQ16" s="45"/>
      <c r="AR16" s="45"/>
      <c r="AS16" s="45"/>
      <c r="AT16" s="46"/>
      <c r="AU16" s="44"/>
      <c r="AV16" s="45"/>
      <c r="AW16" s="45"/>
      <c r="AX16" s="45"/>
      <c r="AY16" s="45"/>
      <c r="AZ16" s="45"/>
      <c r="BA16" s="46"/>
      <c r="BB16" s="521"/>
      <c r="BC16" s="522"/>
      <c r="BD16" s="522"/>
      <c r="BE16" s="522"/>
      <c r="BF16" s="522"/>
      <c r="BG16" s="523"/>
      <c r="BH16" s="521"/>
      <c r="BI16" s="522"/>
      <c r="BJ16" s="522"/>
      <c r="BK16" s="522"/>
      <c r="BL16" s="522"/>
      <c r="BM16" s="522"/>
      <c r="BN16" s="523"/>
      <c r="BO16" s="521"/>
      <c r="BP16" s="522"/>
      <c r="BQ16" s="522"/>
      <c r="BR16" s="522"/>
      <c r="BS16" s="522"/>
      <c r="BT16" s="522"/>
      <c r="BU16" s="522"/>
      <c r="BV16" s="522"/>
      <c r="BW16" s="523"/>
      <c r="BX16" s="521"/>
      <c r="BY16" s="522"/>
      <c r="BZ16" s="522"/>
      <c r="CA16" s="522"/>
      <c r="CB16" s="522"/>
      <c r="CC16" s="522"/>
      <c r="CD16" s="523"/>
      <c r="CE16" s="44"/>
      <c r="CF16" s="45"/>
      <c r="CG16" s="45"/>
      <c r="CH16" s="45"/>
      <c r="CI16" s="45"/>
      <c r="CJ16" s="46"/>
      <c r="CK16" s="44"/>
      <c r="CL16" s="45"/>
      <c r="CM16" s="45"/>
      <c r="CN16" s="45"/>
      <c r="CO16" s="45"/>
      <c r="CP16" s="45"/>
      <c r="CQ16" s="46"/>
      <c r="CR16" s="44"/>
      <c r="CS16" s="45"/>
      <c r="CT16" s="45"/>
      <c r="CU16" s="45"/>
      <c r="CV16" s="45"/>
      <c r="CW16" s="46"/>
      <c r="CX16" s="44"/>
      <c r="CY16" s="45"/>
      <c r="CZ16" s="45"/>
      <c r="DA16" s="45"/>
      <c r="DB16" s="45"/>
      <c r="DC16" s="46"/>
      <c r="DD16" s="44"/>
      <c r="DE16" s="45"/>
      <c r="DF16" s="45"/>
      <c r="DG16" s="45"/>
      <c r="DH16" s="45"/>
      <c r="DI16" s="45"/>
      <c r="DJ16" s="46"/>
      <c r="DK16" s="44"/>
      <c r="DL16" s="45"/>
      <c r="DM16" s="45"/>
      <c r="DN16" s="45"/>
      <c r="DO16" s="45"/>
      <c r="DP16" s="46"/>
      <c r="DQ16" s="515">
        <f>DQ17</f>
        <v>33.780312796610175</v>
      </c>
      <c r="DR16" s="516"/>
      <c r="DS16" s="516"/>
      <c r="DT16" s="516"/>
      <c r="DU16" s="516"/>
      <c r="DV16" s="516"/>
      <c r="DW16" s="517"/>
      <c r="DX16" s="521"/>
      <c r="DY16" s="522"/>
      <c r="DZ16" s="522"/>
      <c r="EA16" s="523"/>
      <c r="EB16" s="515">
        <f>EB17</f>
        <v>3.0521942288135593</v>
      </c>
      <c r="EC16" s="516"/>
      <c r="ED16" s="516"/>
      <c r="EE16" s="517"/>
      <c r="EF16" s="515">
        <f>EF17</f>
        <v>29.774472161016952</v>
      </c>
      <c r="EG16" s="516"/>
      <c r="EH16" s="516"/>
      <c r="EI16" s="516"/>
      <c r="EJ16" s="516"/>
      <c r="EK16" s="516"/>
      <c r="EL16" s="517"/>
      <c r="EM16" s="515">
        <f>EM17</f>
        <v>0.9536464067796612</v>
      </c>
      <c r="EN16" s="516"/>
      <c r="EO16" s="516"/>
      <c r="EP16" s="516"/>
      <c r="EQ16" s="516"/>
      <c r="ER16" s="517"/>
      <c r="ES16" s="44"/>
      <c r="ET16" s="45"/>
      <c r="EU16" s="45"/>
      <c r="EV16" s="45"/>
      <c r="EW16" s="45"/>
      <c r="EX16" s="46"/>
      <c r="EY16" s="44"/>
      <c r="EZ16" s="45"/>
      <c r="FA16" s="45"/>
      <c r="FB16" s="45"/>
      <c r="FC16" s="45"/>
      <c r="FD16" s="45"/>
      <c r="FE16" s="46"/>
      <c r="FF16" s="44"/>
      <c r="FG16" s="45"/>
      <c r="FH16" s="45"/>
      <c r="FI16" s="45"/>
      <c r="FJ16" s="45"/>
      <c r="FK16" s="45"/>
      <c r="FL16" s="46"/>
      <c r="FM16" s="44"/>
      <c r="FN16" s="45"/>
      <c r="FO16" s="45"/>
      <c r="FP16" s="45"/>
      <c r="FQ16" s="45"/>
      <c r="FR16" s="45"/>
      <c r="FS16" s="46"/>
      <c r="FT16" s="521"/>
      <c r="FU16" s="522"/>
      <c r="FV16" s="522"/>
      <c r="FW16" s="522"/>
      <c r="FX16" s="522"/>
      <c r="FY16" s="523"/>
      <c r="FZ16" s="521"/>
      <c r="GA16" s="522"/>
      <c r="GB16" s="522"/>
      <c r="GC16" s="522"/>
      <c r="GD16" s="522"/>
      <c r="GE16" s="522"/>
      <c r="GF16" s="523"/>
      <c r="GG16" s="521"/>
      <c r="GH16" s="522"/>
      <c r="GI16" s="522"/>
      <c r="GJ16" s="522"/>
      <c r="GK16" s="522"/>
      <c r="GL16" s="522"/>
      <c r="GM16" s="522"/>
      <c r="GN16" s="522"/>
      <c r="GO16" s="523"/>
      <c r="GP16" s="521"/>
      <c r="GQ16" s="522"/>
      <c r="GR16" s="522"/>
      <c r="GS16" s="522"/>
      <c r="GT16" s="522"/>
      <c r="GU16" s="522"/>
      <c r="GV16" s="523"/>
      <c r="GW16" s="521"/>
      <c r="GX16" s="522"/>
      <c r="GY16" s="522"/>
      <c r="GZ16" s="522"/>
      <c r="HA16" s="522"/>
      <c r="HB16" s="523"/>
      <c r="HC16" s="521"/>
      <c r="HD16" s="522"/>
      <c r="HE16" s="522"/>
      <c r="HF16" s="522"/>
      <c r="HG16" s="522"/>
      <c r="HH16" s="522"/>
      <c r="HI16" s="523"/>
      <c r="HJ16" s="521"/>
      <c r="HK16" s="522"/>
      <c r="HL16" s="522"/>
      <c r="HM16" s="522"/>
      <c r="HN16" s="522"/>
      <c r="HO16" s="523"/>
      <c r="HP16" s="521"/>
      <c r="HQ16" s="522"/>
      <c r="HR16" s="522"/>
      <c r="HS16" s="522"/>
      <c r="HT16" s="522"/>
      <c r="HU16" s="523"/>
      <c r="HV16" s="521"/>
      <c r="HW16" s="522"/>
      <c r="HX16" s="522"/>
      <c r="HY16" s="522"/>
      <c r="HZ16" s="522"/>
      <c r="IA16" s="522"/>
      <c r="IB16" s="523"/>
      <c r="IC16" s="521"/>
      <c r="ID16" s="522"/>
      <c r="IE16" s="522"/>
      <c r="IF16" s="522"/>
      <c r="IG16" s="522"/>
      <c r="IH16" s="523"/>
    </row>
    <row r="17" spans="1:242" s="2" customFormat="1" ht="31.5" customHeight="1">
      <c r="A17" s="518" t="s">
        <v>331</v>
      </c>
      <c r="B17" s="519"/>
      <c r="C17" s="519"/>
      <c r="D17" s="519"/>
      <c r="E17" s="520"/>
      <c r="F17" s="542" t="s">
        <v>307</v>
      </c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4"/>
      <c r="AA17" s="521"/>
      <c r="AB17" s="522"/>
      <c r="AC17" s="522"/>
      <c r="AD17" s="522"/>
      <c r="AE17" s="522"/>
      <c r="AF17" s="523"/>
      <c r="AG17" s="521"/>
      <c r="AH17" s="522"/>
      <c r="AI17" s="522"/>
      <c r="AJ17" s="522"/>
      <c r="AK17" s="522"/>
      <c r="AL17" s="522"/>
      <c r="AM17" s="523"/>
      <c r="AN17" s="521"/>
      <c r="AO17" s="522"/>
      <c r="AP17" s="522"/>
      <c r="AQ17" s="522"/>
      <c r="AR17" s="522"/>
      <c r="AS17" s="522"/>
      <c r="AT17" s="523"/>
      <c r="AU17" s="521"/>
      <c r="AV17" s="522"/>
      <c r="AW17" s="522"/>
      <c r="AX17" s="522"/>
      <c r="AY17" s="522"/>
      <c r="AZ17" s="522"/>
      <c r="BA17" s="523"/>
      <c r="BB17" s="521"/>
      <c r="BC17" s="522"/>
      <c r="BD17" s="522"/>
      <c r="BE17" s="522"/>
      <c r="BF17" s="522"/>
      <c r="BG17" s="523"/>
      <c r="BH17" s="521"/>
      <c r="BI17" s="522"/>
      <c r="BJ17" s="522"/>
      <c r="BK17" s="522"/>
      <c r="BL17" s="522"/>
      <c r="BM17" s="522"/>
      <c r="BN17" s="523"/>
      <c r="BO17" s="521"/>
      <c r="BP17" s="522"/>
      <c r="BQ17" s="522"/>
      <c r="BR17" s="522"/>
      <c r="BS17" s="522"/>
      <c r="BT17" s="522"/>
      <c r="BU17" s="522"/>
      <c r="BV17" s="522"/>
      <c r="BW17" s="523"/>
      <c r="BX17" s="521"/>
      <c r="BY17" s="522"/>
      <c r="BZ17" s="522"/>
      <c r="CA17" s="522"/>
      <c r="CB17" s="522"/>
      <c r="CC17" s="522"/>
      <c r="CD17" s="523"/>
      <c r="CE17" s="521"/>
      <c r="CF17" s="522"/>
      <c r="CG17" s="522"/>
      <c r="CH17" s="522"/>
      <c r="CI17" s="522"/>
      <c r="CJ17" s="523"/>
      <c r="CK17" s="521"/>
      <c r="CL17" s="522"/>
      <c r="CM17" s="522"/>
      <c r="CN17" s="522"/>
      <c r="CO17" s="522"/>
      <c r="CP17" s="522"/>
      <c r="CQ17" s="523"/>
      <c r="CR17" s="521"/>
      <c r="CS17" s="522"/>
      <c r="CT17" s="522"/>
      <c r="CU17" s="522"/>
      <c r="CV17" s="522"/>
      <c r="CW17" s="523"/>
      <c r="CX17" s="521"/>
      <c r="CY17" s="522"/>
      <c r="CZ17" s="522"/>
      <c r="DA17" s="522"/>
      <c r="DB17" s="522"/>
      <c r="DC17" s="523"/>
      <c r="DD17" s="521"/>
      <c r="DE17" s="522"/>
      <c r="DF17" s="522"/>
      <c r="DG17" s="522"/>
      <c r="DH17" s="522"/>
      <c r="DI17" s="522"/>
      <c r="DJ17" s="523"/>
      <c r="DK17" s="521"/>
      <c r="DL17" s="522"/>
      <c r="DM17" s="522"/>
      <c r="DN17" s="522"/>
      <c r="DO17" s="522"/>
      <c r="DP17" s="523"/>
      <c r="DQ17" s="515">
        <f>DQ18+DQ19</f>
        <v>33.780312796610175</v>
      </c>
      <c r="DR17" s="522"/>
      <c r="DS17" s="522"/>
      <c r="DT17" s="522"/>
      <c r="DU17" s="522"/>
      <c r="DV17" s="522"/>
      <c r="DW17" s="523"/>
      <c r="DX17" s="521"/>
      <c r="DY17" s="522"/>
      <c r="DZ17" s="522"/>
      <c r="EA17" s="523"/>
      <c r="EB17" s="515">
        <f>EB18</f>
        <v>3.0521942288135593</v>
      </c>
      <c r="EC17" s="516"/>
      <c r="ED17" s="516"/>
      <c r="EE17" s="517"/>
      <c r="EF17" s="515">
        <f>EF18+EF19</f>
        <v>29.774472161016952</v>
      </c>
      <c r="EG17" s="522"/>
      <c r="EH17" s="522"/>
      <c r="EI17" s="522"/>
      <c r="EJ17" s="522"/>
      <c r="EK17" s="522"/>
      <c r="EL17" s="523"/>
      <c r="EM17" s="515">
        <f>EM18</f>
        <v>0.9536464067796612</v>
      </c>
      <c r="EN17" s="522"/>
      <c r="EO17" s="522"/>
      <c r="EP17" s="522"/>
      <c r="EQ17" s="522"/>
      <c r="ER17" s="523"/>
      <c r="ES17" s="521"/>
      <c r="ET17" s="522"/>
      <c r="EU17" s="522"/>
      <c r="EV17" s="522"/>
      <c r="EW17" s="522"/>
      <c r="EX17" s="523"/>
      <c r="EY17" s="521"/>
      <c r="EZ17" s="522"/>
      <c r="FA17" s="522"/>
      <c r="FB17" s="522"/>
      <c r="FC17" s="522"/>
      <c r="FD17" s="522"/>
      <c r="FE17" s="523"/>
      <c r="FF17" s="521"/>
      <c r="FG17" s="522"/>
      <c r="FH17" s="522"/>
      <c r="FI17" s="522"/>
      <c r="FJ17" s="522"/>
      <c r="FK17" s="522"/>
      <c r="FL17" s="523"/>
      <c r="FM17" s="521"/>
      <c r="FN17" s="522"/>
      <c r="FO17" s="522"/>
      <c r="FP17" s="522"/>
      <c r="FQ17" s="522"/>
      <c r="FR17" s="522"/>
      <c r="FS17" s="523"/>
      <c r="FT17" s="521"/>
      <c r="FU17" s="522"/>
      <c r="FV17" s="522"/>
      <c r="FW17" s="522"/>
      <c r="FX17" s="522"/>
      <c r="FY17" s="523"/>
      <c r="FZ17" s="521"/>
      <c r="GA17" s="522"/>
      <c r="GB17" s="522"/>
      <c r="GC17" s="522"/>
      <c r="GD17" s="522"/>
      <c r="GE17" s="522"/>
      <c r="GF17" s="523"/>
      <c r="GG17" s="521"/>
      <c r="GH17" s="522"/>
      <c r="GI17" s="522"/>
      <c r="GJ17" s="522"/>
      <c r="GK17" s="522"/>
      <c r="GL17" s="522"/>
      <c r="GM17" s="522"/>
      <c r="GN17" s="522"/>
      <c r="GO17" s="523"/>
      <c r="GP17" s="521"/>
      <c r="GQ17" s="522"/>
      <c r="GR17" s="522"/>
      <c r="GS17" s="522"/>
      <c r="GT17" s="522"/>
      <c r="GU17" s="522"/>
      <c r="GV17" s="523"/>
      <c r="GW17" s="521"/>
      <c r="GX17" s="522"/>
      <c r="GY17" s="522"/>
      <c r="GZ17" s="522"/>
      <c r="HA17" s="522"/>
      <c r="HB17" s="523"/>
      <c r="HC17" s="521"/>
      <c r="HD17" s="522"/>
      <c r="HE17" s="522"/>
      <c r="HF17" s="522"/>
      <c r="HG17" s="522"/>
      <c r="HH17" s="522"/>
      <c r="HI17" s="523"/>
      <c r="HJ17" s="521"/>
      <c r="HK17" s="522"/>
      <c r="HL17" s="522"/>
      <c r="HM17" s="522"/>
      <c r="HN17" s="522"/>
      <c r="HO17" s="523"/>
      <c r="HP17" s="521"/>
      <c r="HQ17" s="522"/>
      <c r="HR17" s="522"/>
      <c r="HS17" s="522"/>
      <c r="HT17" s="522"/>
      <c r="HU17" s="523"/>
      <c r="HV17" s="521"/>
      <c r="HW17" s="522"/>
      <c r="HX17" s="522"/>
      <c r="HY17" s="522"/>
      <c r="HZ17" s="522"/>
      <c r="IA17" s="522"/>
      <c r="IB17" s="523"/>
      <c r="IC17" s="521"/>
      <c r="ID17" s="522"/>
      <c r="IE17" s="522"/>
      <c r="IF17" s="522"/>
      <c r="IG17" s="522"/>
      <c r="IH17" s="523"/>
    </row>
    <row r="18" spans="1:242" s="2" customFormat="1" ht="65.25" customHeight="1">
      <c r="A18" s="573" t="s">
        <v>94</v>
      </c>
      <c r="B18" s="574"/>
      <c r="C18" s="574"/>
      <c r="D18" s="574"/>
      <c r="E18" s="575"/>
      <c r="F18" s="576" t="s">
        <v>383</v>
      </c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8"/>
      <c r="AA18" s="512"/>
      <c r="AB18" s="513"/>
      <c r="AC18" s="513"/>
      <c r="AD18" s="513"/>
      <c r="AE18" s="513"/>
      <c r="AF18" s="514"/>
      <c r="AG18" s="512"/>
      <c r="AH18" s="513"/>
      <c r="AI18" s="513"/>
      <c r="AJ18" s="513"/>
      <c r="AK18" s="513"/>
      <c r="AL18" s="513"/>
      <c r="AM18" s="514"/>
      <c r="AN18" s="512"/>
      <c r="AO18" s="513"/>
      <c r="AP18" s="513"/>
      <c r="AQ18" s="513"/>
      <c r="AR18" s="513"/>
      <c r="AS18" s="513"/>
      <c r="AT18" s="514"/>
      <c r="AU18" s="512"/>
      <c r="AV18" s="513"/>
      <c r="AW18" s="513"/>
      <c r="AX18" s="513"/>
      <c r="AY18" s="513"/>
      <c r="AZ18" s="513"/>
      <c r="BA18" s="514"/>
      <c r="BB18" s="512">
        <v>1979</v>
      </c>
      <c r="BC18" s="513"/>
      <c r="BD18" s="513"/>
      <c r="BE18" s="513"/>
      <c r="BF18" s="513"/>
      <c r="BG18" s="514"/>
      <c r="BH18" s="512">
        <v>20</v>
      </c>
      <c r="BI18" s="513"/>
      <c r="BJ18" s="513"/>
      <c r="BK18" s="513"/>
      <c r="BL18" s="513"/>
      <c r="BM18" s="513"/>
      <c r="BN18" s="514"/>
      <c r="BO18" s="512" t="s">
        <v>228</v>
      </c>
      <c r="BP18" s="513"/>
      <c r="BQ18" s="513"/>
      <c r="BR18" s="513"/>
      <c r="BS18" s="513"/>
      <c r="BT18" s="513"/>
      <c r="BU18" s="513"/>
      <c r="BV18" s="513"/>
      <c r="BW18" s="514"/>
      <c r="BX18" s="512" t="s">
        <v>229</v>
      </c>
      <c r="BY18" s="513"/>
      <c r="BZ18" s="513"/>
      <c r="CA18" s="513"/>
      <c r="CB18" s="513"/>
      <c r="CC18" s="513"/>
      <c r="CD18" s="514"/>
      <c r="CE18" s="512"/>
      <c r="CF18" s="513"/>
      <c r="CG18" s="513"/>
      <c r="CH18" s="513"/>
      <c r="CI18" s="513"/>
      <c r="CJ18" s="514"/>
      <c r="CK18" s="512"/>
      <c r="CL18" s="513"/>
      <c r="CM18" s="513"/>
      <c r="CN18" s="513"/>
      <c r="CO18" s="513"/>
      <c r="CP18" s="513"/>
      <c r="CQ18" s="514"/>
      <c r="CR18" s="512"/>
      <c r="CS18" s="513"/>
      <c r="CT18" s="513"/>
      <c r="CU18" s="513"/>
      <c r="CV18" s="513"/>
      <c r="CW18" s="514"/>
      <c r="CX18" s="512"/>
      <c r="CY18" s="513"/>
      <c r="CZ18" s="513"/>
      <c r="DA18" s="513"/>
      <c r="DB18" s="513"/>
      <c r="DC18" s="514"/>
      <c r="DD18" s="512"/>
      <c r="DE18" s="513"/>
      <c r="DF18" s="513"/>
      <c r="DG18" s="513"/>
      <c r="DH18" s="513"/>
      <c r="DI18" s="513"/>
      <c r="DJ18" s="514"/>
      <c r="DK18" s="512"/>
      <c r="DL18" s="513"/>
      <c r="DM18" s="513"/>
      <c r="DN18" s="513"/>
      <c r="DO18" s="513"/>
      <c r="DP18" s="514"/>
      <c r="DQ18" s="585">
        <f>DX18+EB18+EF18+EM18</f>
        <v>13.780312796610172</v>
      </c>
      <c r="DR18" s="586"/>
      <c r="DS18" s="586"/>
      <c r="DT18" s="586"/>
      <c r="DU18" s="586"/>
      <c r="DV18" s="586"/>
      <c r="DW18" s="587"/>
      <c r="DX18" s="512"/>
      <c r="DY18" s="513"/>
      <c r="DZ18" s="513"/>
      <c r="EA18" s="514"/>
      <c r="EB18" s="533">
        <f>2.96438919/1.18+0.54</f>
        <v>3.0521942288135593</v>
      </c>
      <c r="EC18" s="534"/>
      <c r="ED18" s="534"/>
      <c r="EE18" s="535"/>
      <c r="EF18" s="533">
        <f>10.35387715/1.18+1</f>
        <v>9.77447216101695</v>
      </c>
      <c r="EG18" s="534"/>
      <c r="EH18" s="534"/>
      <c r="EI18" s="534"/>
      <c r="EJ18" s="534"/>
      <c r="EK18" s="534"/>
      <c r="EL18" s="535"/>
      <c r="EM18" s="533">
        <f>1.12530276/1.18</f>
        <v>0.9536464067796612</v>
      </c>
      <c r="EN18" s="534"/>
      <c r="EO18" s="534"/>
      <c r="EP18" s="534"/>
      <c r="EQ18" s="534"/>
      <c r="ER18" s="535"/>
      <c r="ES18" s="512"/>
      <c r="ET18" s="513"/>
      <c r="EU18" s="513"/>
      <c r="EV18" s="513"/>
      <c r="EW18" s="513"/>
      <c r="EX18" s="514"/>
      <c r="EY18" s="512"/>
      <c r="EZ18" s="513"/>
      <c r="FA18" s="513"/>
      <c r="FB18" s="513"/>
      <c r="FC18" s="513"/>
      <c r="FD18" s="513"/>
      <c r="FE18" s="514"/>
      <c r="FF18" s="512"/>
      <c r="FG18" s="513"/>
      <c r="FH18" s="513"/>
      <c r="FI18" s="513"/>
      <c r="FJ18" s="513"/>
      <c r="FK18" s="513"/>
      <c r="FL18" s="514"/>
      <c r="FM18" s="512"/>
      <c r="FN18" s="513"/>
      <c r="FO18" s="513"/>
      <c r="FP18" s="513"/>
      <c r="FQ18" s="513"/>
      <c r="FR18" s="513"/>
      <c r="FS18" s="514"/>
      <c r="FT18" s="512">
        <v>2017</v>
      </c>
      <c r="FU18" s="513"/>
      <c r="FV18" s="513"/>
      <c r="FW18" s="513"/>
      <c r="FX18" s="513"/>
      <c r="FY18" s="514"/>
      <c r="FZ18" s="512">
        <v>20</v>
      </c>
      <c r="GA18" s="513"/>
      <c r="GB18" s="513"/>
      <c r="GC18" s="513"/>
      <c r="GD18" s="513"/>
      <c r="GE18" s="513"/>
      <c r="GF18" s="514"/>
      <c r="GG18" s="512" t="s">
        <v>228</v>
      </c>
      <c r="GH18" s="513"/>
      <c r="GI18" s="513"/>
      <c r="GJ18" s="513"/>
      <c r="GK18" s="513"/>
      <c r="GL18" s="513"/>
      <c r="GM18" s="513"/>
      <c r="GN18" s="513"/>
      <c r="GO18" s="514"/>
      <c r="GP18" s="512" t="s">
        <v>384</v>
      </c>
      <c r="GQ18" s="513"/>
      <c r="GR18" s="513"/>
      <c r="GS18" s="513"/>
      <c r="GT18" s="513"/>
      <c r="GU18" s="513"/>
      <c r="GV18" s="514"/>
      <c r="GW18" s="512"/>
      <c r="GX18" s="513"/>
      <c r="GY18" s="513"/>
      <c r="GZ18" s="513"/>
      <c r="HA18" s="513"/>
      <c r="HB18" s="514"/>
      <c r="HC18" s="512"/>
      <c r="HD18" s="513"/>
      <c r="HE18" s="513"/>
      <c r="HF18" s="513"/>
      <c r="HG18" s="513"/>
      <c r="HH18" s="513"/>
      <c r="HI18" s="514"/>
      <c r="HJ18" s="512"/>
      <c r="HK18" s="513"/>
      <c r="HL18" s="513"/>
      <c r="HM18" s="513"/>
      <c r="HN18" s="513"/>
      <c r="HO18" s="514"/>
      <c r="HP18" s="512"/>
      <c r="HQ18" s="513"/>
      <c r="HR18" s="513"/>
      <c r="HS18" s="513"/>
      <c r="HT18" s="513"/>
      <c r="HU18" s="514"/>
      <c r="HV18" s="512"/>
      <c r="HW18" s="513"/>
      <c r="HX18" s="513"/>
      <c r="HY18" s="513"/>
      <c r="HZ18" s="513"/>
      <c r="IA18" s="513"/>
      <c r="IB18" s="514"/>
      <c r="IC18" s="512"/>
      <c r="ID18" s="513"/>
      <c r="IE18" s="513"/>
      <c r="IF18" s="513"/>
      <c r="IG18" s="513"/>
      <c r="IH18" s="514"/>
    </row>
    <row r="19" spans="1:242" s="2" customFormat="1" ht="38.25" customHeight="1">
      <c r="A19" s="573" t="s">
        <v>95</v>
      </c>
      <c r="B19" s="574"/>
      <c r="C19" s="574"/>
      <c r="D19" s="574"/>
      <c r="E19" s="575"/>
      <c r="F19" s="576" t="s">
        <v>590</v>
      </c>
      <c r="G19" s="577"/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7"/>
      <c r="U19" s="577"/>
      <c r="V19" s="577"/>
      <c r="W19" s="577"/>
      <c r="X19" s="577"/>
      <c r="Y19" s="577"/>
      <c r="Z19" s="578"/>
      <c r="AA19" s="512"/>
      <c r="AB19" s="513"/>
      <c r="AC19" s="513"/>
      <c r="AD19" s="513"/>
      <c r="AE19" s="513"/>
      <c r="AF19" s="514"/>
      <c r="AG19" s="512"/>
      <c r="AH19" s="513"/>
      <c r="AI19" s="513"/>
      <c r="AJ19" s="513"/>
      <c r="AK19" s="513"/>
      <c r="AL19" s="513"/>
      <c r="AM19" s="514"/>
      <c r="AN19" s="512"/>
      <c r="AO19" s="513"/>
      <c r="AP19" s="513"/>
      <c r="AQ19" s="513"/>
      <c r="AR19" s="513"/>
      <c r="AS19" s="513"/>
      <c r="AT19" s="514"/>
      <c r="AU19" s="512"/>
      <c r="AV19" s="513"/>
      <c r="AW19" s="513"/>
      <c r="AX19" s="513"/>
      <c r="AY19" s="513"/>
      <c r="AZ19" s="513"/>
      <c r="BA19" s="514"/>
      <c r="BB19" s="512">
        <v>1979</v>
      </c>
      <c r="BC19" s="513"/>
      <c r="BD19" s="513"/>
      <c r="BE19" s="513"/>
      <c r="BF19" s="513"/>
      <c r="BG19" s="514"/>
      <c r="BH19" s="512">
        <v>20</v>
      </c>
      <c r="BI19" s="513"/>
      <c r="BJ19" s="513"/>
      <c r="BK19" s="513"/>
      <c r="BL19" s="513"/>
      <c r="BM19" s="513"/>
      <c r="BN19" s="514"/>
      <c r="BO19" s="512" t="s">
        <v>228</v>
      </c>
      <c r="BP19" s="513"/>
      <c r="BQ19" s="513"/>
      <c r="BR19" s="513"/>
      <c r="BS19" s="513"/>
      <c r="BT19" s="513"/>
      <c r="BU19" s="513"/>
      <c r="BV19" s="513"/>
      <c r="BW19" s="514"/>
      <c r="BX19" s="512" t="s">
        <v>229</v>
      </c>
      <c r="BY19" s="513"/>
      <c r="BZ19" s="513"/>
      <c r="CA19" s="513"/>
      <c r="CB19" s="513"/>
      <c r="CC19" s="513"/>
      <c r="CD19" s="514"/>
      <c r="CE19" s="512"/>
      <c r="CF19" s="513"/>
      <c r="CG19" s="513"/>
      <c r="CH19" s="513"/>
      <c r="CI19" s="513"/>
      <c r="CJ19" s="514"/>
      <c r="CK19" s="512"/>
      <c r="CL19" s="513"/>
      <c r="CM19" s="513"/>
      <c r="CN19" s="513"/>
      <c r="CO19" s="513"/>
      <c r="CP19" s="513"/>
      <c r="CQ19" s="514"/>
      <c r="CR19" s="512"/>
      <c r="CS19" s="513"/>
      <c r="CT19" s="513"/>
      <c r="CU19" s="513"/>
      <c r="CV19" s="513"/>
      <c r="CW19" s="514"/>
      <c r="CX19" s="512"/>
      <c r="CY19" s="513"/>
      <c r="CZ19" s="513"/>
      <c r="DA19" s="513"/>
      <c r="DB19" s="513"/>
      <c r="DC19" s="514"/>
      <c r="DD19" s="512"/>
      <c r="DE19" s="513"/>
      <c r="DF19" s="513"/>
      <c r="DG19" s="513"/>
      <c r="DH19" s="513"/>
      <c r="DI19" s="513"/>
      <c r="DJ19" s="514"/>
      <c r="DK19" s="512"/>
      <c r="DL19" s="513"/>
      <c r="DM19" s="513"/>
      <c r="DN19" s="513"/>
      <c r="DO19" s="513"/>
      <c r="DP19" s="514"/>
      <c r="DQ19" s="533">
        <f>EF19</f>
        <v>20</v>
      </c>
      <c r="DR19" s="534"/>
      <c r="DS19" s="534"/>
      <c r="DT19" s="534"/>
      <c r="DU19" s="534"/>
      <c r="DV19" s="534"/>
      <c r="DW19" s="535"/>
      <c r="DX19" s="533"/>
      <c r="DY19" s="534"/>
      <c r="DZ19" s="534"/>
      <c r="EA19" s="535"/>
      <c r="EB19" s="533"/>
      <c r="EC19" s="534"/>
      <c r="ED19" s="534"/>
      <c r="EE19" s="535"/>
      <c r="EF19" s="533">
        <v>20</v>
      </c>
      <c r="EG19" s="534"/>
      <c r="EH19" s="534"/>
      <c r="EI19" s="534"/>
      <c r="EJ19" s="534"/>
      <c r="EK19" s="534"/>
      <c r="EL19" s="535"/>
      <c r="EM19" s="512"/>
      <c r="EN19" s="513"/>
      <c r="EO19" s="513"/>
      <c r="EP19" s="513"/>
      <c r="EQ19" s="513"/>
      <c r="ER19" s="514"/>
      <c r="ES19" s="512"/>
      <c r="ET19" s="513"/>
      <c r="EU19" s="513"/>
      <c r="EV19" s="513"/>
      <c r="EW19" s="513"/>
      <c r="EX19" s="514"/>
      <c r="EY19" s="512"/>
      <c r="EZ19" s="513"/>
      <c r="FA19" s="513"/>
      <c r="FB19" s="513"/>
      <c r="FC19" s="513"/>
      <c r="FD19" s="513"/>
      <c r="FE19" s="514"/>
      <c r="FF19" s="512"/>
      <c r="FG19" s="513"/>
      <c r="FH19" s="513"/>
      <c r="FI19" s="513"/>
      <c r="FJ19" s="513"/>
      <c r="FK19" s="513"/>
      <c r="FL19" s="514"/>
      <c r="FM19" s="512"/>
      <c r="FN19" s="513"/>
      <c r="FO19" s="513"/>
      <c r="FP19" s="513"/>
      <c r="FQ19" s="513"/>
      <c r="FR19" s="513"/>
      <c r="FS19" s="514"/>
      <c r="FT19" s="512">
        <v>2017</v>
      </c>
      <c r="FU19" s="513"/>
      <c r="FV19" s="513"/>
      <c r="FW19" s="513"/>
      <c r="FX19" s="513"/>
      <c r="FY19" s="514"/>
      <c r="FZ19" s="512">
        <v>20</v>
      </c>
      <c r="GA19" s="513"/>
      <c r="GB19" s="513"/>
      <c r="GC19" s="513"/>
      <c r="GD19" s="513"/>
      <c r="GE19" s="513"/>
      <c r="GF19" s="514"/>
      <c r="GG19" s="512" t="s">
        <v>228</v>
      </c>
      <c r="GH19" s="513"/>
      <c r="GI19" s="513"/>
      <c r="GJ19" s="513"/>
      <c r="GK19" s="513"/>
      <c r="GL19" s="513"/>
      <c r="GM19" s="513"/>
      <c r="GN19" s="513"/>
      <c r="GO19" s="514"/>
      <c r="GP19" s="512" t="s">
        <v>384</v>
      </c>
      <c r="GQ19" s="513"/>
      <c r="GR19" s="513"/>
      <c r="GS19" s="513"/>
      <c r="GT19" s="513"/>
      <c r="GU19" s="513"/>
      <c r="GV19" s="514"/>
      <c r="GW19" s="512"/>
      <c r="GX19" s="513"/>
      <c r="GY19" s="513"/>
      <c r="GZ19" s="513"/>
      <c r="HA19" s="513"/>
      <c r="HB19" s="514"/>
      <c r="HC19" s="512"/>
      <c r="HD19" s="513"/>
      <c r="HE19" s="513"/>
      <c r="HF19" s="513"/>
      <c r="HG19" s="513"/>
      <c r="HH19" s="513"/>
      <c r="HI19" s="514"/>
      <c r="HJ19" s="512"/>
      <c r="HK19" s="513"/>
      <c r="HL19" s="513"/>
      <c r="HM19" s="513"/>
      <c r="HN19" s="513"/>
      <c r="HO19" s="514"/>
      <c r="HP19" s="512"/>
      <c r="HQ19" s="513"/>
      <c r="HR19" s="513"/>
      <c r="HS19" s="513"/>
      <c r="HT19" s="513"/>
      <c r="HU19" s="514"/>
      <c r="HV19" s="512"/>
      <c r="HW19" s="513"/>
      <c r="HX19" s="513"/>
      <c r="HY19" s="513"/>
      <c r="HZ19" s="513"/>
      <c r="IA19" s="513"/>
      <c r="IB19" s="514"/>
      <c r="IC19" s="512"/>
      <c r="ID19" s="513"/>
      <c r="IE19" s="513"/>
      <c r="IF19" s="513"/>
      <c r="IG19" s="513"/>
      <c r="IH19" s="514"/>
    </row>
    <row r="20" spans="1:242" s="2" customFormat="1" ht="10.5" customHeight="1">
      <c r="A20" s="518" t="s">
        <v>309</v>
      </c>
      <c r="B20" s="519"/>
      <c r="C20" s="519"/>
      <c r="D20" s="519"/>
      <c r="E20" s="520"/>
      <c r="F20" s="542" t="s">
        <v>314</v>
      </c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4"/>
      <c r="AA20" s="521"/>
      <c r="AB20" s="522"/>
      <c r="AC20" s="522"/>
      <c r="AD20" s="522"/>
      <c r="AE20" s="522"/>
      <c r="AF20" s="523"/>
      <c r="AG20" s="521"/>
      <c r="AH20" s="522"/>
      <c r="AI20" s="522"/>
      <c r="AJ20" s="522"/>
      <c r="AK20" s="522"/>
      <c r="AL20" s="522"/>
      <c r="AM20" s="523"/>
      <c r="AN20" s="521"/>
      <c r="AO20" s="522"/>
      <c r="AP20" s="522"/>
      <c r="AQ20" s="522"/>
      <c r="AR20" s="522"/>
      <c r="AS20" s="522"/>
      <c r="AT20" s="523"/>
      <c r="AU20" s="521"/>
      <c r="AV20" s="522"/>
      <c r="AW20" s="522"/>
      <c r="AX20" s="522"/>
      <c r="AY20" s="522"/>
      <c r="AZ20" s="522"/>
      <c r="BA20" s="523"/>
      <c r="BB20" s="521"/>
      <c r="BC20" s="522"/>
      <c r="BD20" s="522"/>
      <c r="BE20" s="522"/>
      <c r="BF20" s="522"/>
      <c r="BG20" s="523"/>
      <c r="BH20" s="521"/>
      <c r="BI20" s="522"/>
      <c r="BJ20" s="522"/>
      <c r="BK20" s="522"/>
      <c r="BL20" s="522"/>
      <c r="BM20" s="522"/>
      <c r="BN20" s="523"/>
      <c r="BO20" s="521"/>
      <c r="BP20" s="522"/>
      <c r="BQ20" s="522"/>
      <c r="BR20" s="522"/>
      <c r="BS20" s="522"/>
      <c r="BT20" s="522"/>
      <c r="BU20" s="522"/>
      <c r="BV20" s="522"/>
      <c r="BW20" s="523"/>
      <c r="BX20" s="521"/>
      <c r="BY20" s="522"/>
      <c r="BZ20" s="522"/>
      <c r="CA20" s="522"/>
      <c r="CB20" s="522"/>
      <c r="CC20" s="522"/>
      <c r="CD20" s="523"/>
      <c r="CE20" s="521"/>
      <c r="CF20" s="522"/>
      <c r="CG20" s="522"/>
      <c r="CH20" s="522"/>
      <c r="CI20" s="522"/>
      <c r="CJ20" s="523"/>
      <c r="CK20" s="521"/>
      <c r="CL20" s="522"/>
      <c r="CM20" s="522"/>
      <c r="CN20" s="522"/>
      <c r="CO20" s="522"/>
      <c r="CP20" s="522"/>
      <c r="CQ20" s="523"/>
      <c r="CR20" s="521"/>
      <c r="CS20" s="522"/>
      <c r="CT20" s="522"/>
      <c r="CU20" s="522"/>
      <c r="CV20" s="522"/>
      <c r="CW20" s="523"/>
      <c r="CX20" s="521"/>
      <c r="CY20" s="522"/>
      <c r="CZ20" s="522"/>
      <c r="DA20" s="522"/>
      <c r="DB20" s="522"/>
      <c r="DC20" s="523"/>
      <c r="DD20" s="521"/>
      <c r="DE20" s="522"/>
      <c r="DF20" s="522"/>
      <c r="DG20" s="522"/>
      <c r="DH20" s="522"/>
      <c r="DI20" s="522"/>
      <c r="DJ20" s="523"/>
      <c r="DK20" s="521"/>
      <c r="DL20" s="522"/>
      <c r="DM20" s="522"/>
      <c r="DN20" s="522"/>
      <c r="DO20" s="522"/>
      <c r="DP20" s="523"/>
      <c r="DQ20" s="521"/>
      <c r="DR20" s="522"/>
      <c r="DS20" s="522"/>
      <c r="DT20" s="522"/>
      <c r="DU20" s="522"/>
      <c r="DV20" s="522"/>
      <c r="DW20" s="523"/>
      <c r="DX20" s="521"/>
      <c r="DY20" s="522"/>
      <c r="DZ20" s="522"/>
      <c r="EA20" s="523"/>
      <c r="EB20" s="521"/>
      <c r="EC20" s="522"/>
      <c r="ED20" s="522"/>
      <c r="EE20" s="523"/>
      <c r="EF20" s="521"/>
      <c r="EG20" s="522"/>
      <c r="EH20" s="522"/>
      <c r="EI20" s="522"/>
      <c r="EJ20" s="522"/>
      <c r="EK20" s="522"/>
      <c r="EL20" s="523"/>
      <c r="EM20" s="521"/>
      <c r="EN20" s="522"/>
      <c r="EO20" s="522"/>
      <c r="EP20" s="522"/>
      <c r="EQ20" s="522"/>
      <c r="ER20" s="523"/>
      <c r="ES20" s="521"/>
      <c r="ET20" s="522"/>
      <c r="EU20" s="522"/>
      <c r="EV20" s="522"/>
      <c r="EW20" s="522"/>
      <c r="EX20" s="523"/>
      <c r="EY20" s="521"/>
      <c r="EZ20" s="522"/>
      <c r="FA20" s="522"/>
      <c r="FB20" s="522"/>
      <c r="FC20" s="522"/>
      <c r="FD20" s="522"/>
      <c r="FE20" s="523"/>
      <c r="FF20" s="521"/>
      <c r="FG20" s="522"/>
      <c r="FH20" s="522"/>
      <c r="FI20" s="522"/>
      <c r="FJ20" s="522"/>
      <c r="FK20" s="522"/>
      <c r="FL20" s="523"/>
      <c r="FM20" s="521"/>
      <c r="FN20" s="522"/>
      <c r="FO20" s="522"/>
      <c r="FP20" s="522"/>
      <c r="FQ20" s="522"/>
      <c r="FR20" s="522"/>
      <c r="FS20" s="523"/>
      <c r="FT20" s="521"/>
      <c r="FU20" s="522"/>
      <c r="FV20" s="522"/>
      <c r="FW20" s="522"/>
      <c r="FX20" s="522"/>
      <c r="FY20" s="523"/>
      <c r="FZ20" s="521"/>
      <c r="GA20" s="522"/>
      <c r="GB20" s="522"/>
      <c r="GC20" s="522"/>
      <c r="GD20" s="522"/>
      <c r="GE20" s="522"/>
      <c r="GF20" s="523"/>
      <c r="GG20" s="521"/>
      <c r="GH20" s="522"/>
      <c r="GI20" s="522"/>
      <c r="GJ20" s="522"/>
      <c r="GK20" s="522"/>
      <c r="GL20" s="522"/>
      <c r="GM20" s="522"/>
      <c r="GN20" s="522"/>
      <c r="GO20" s="523"/>
      <c r="GP20" s="521"/>
      <c r="GQ20" s="522"/>
      <c r="GR20" s="522"/>
      <c r="GS20" s="522"/>
      <c r="GT20" s="522"/>
      <c r="GU20" s="522"/>
      <c r="GV20" s="523"/>
      <c r="GW20" s="521"/>
      <c r="GX20" s="522"/>
      <c r="GY20" s="522"/>
      <c r="GZ20" s="522"/>
      <c r="HA20" s="522"/>
      <c r="HB20" s="523"/>
      <c r="HC20" s="521"/>
      <c r="HD20" s="522"/>
      <c r="HE20" s="522"/>
      <c r="HF20" s="522"/>
      <c r="HG20" s="522"/>
      <c r="HH20" s="522"/>
      <c r="HI20" s="523"/>
      <c r="HJ20" s="521"/>
      <c r="HK20" s="522"/>
      <c r="HL20" s="522"/>
      <c r="HM20" s="522"/>
      <c r="HN20" s="522"/>
      <c r="HO20" s="523"/>
      <c r="HP20" s="521"/>
      <c r="HQ20" s="522"/>
      <c r="HR20" s="522"/>
      <c r="HS20" s="522"/>
      <c r="HT20" s="522"/>
      <c r="HU20" s="523"/>
      <c r="HV20" s="521"/>
      <c r="HW20" s="522"/>
      <c r="HX20" s="522"/>
      <c r="HY20" s="522"/>
      <c r="HZ20" s="522"/>
      <c r="IA20" s="522"/>
      <c r="IB20" s="523"/>
      <c r="IC20" s="521"/>
      <c r="ID20" s="522"/>
      <c r="IE20" s="522"/>
      <c r="IF20" s="522"/>
      <c r="IG20" s="522"/>
      <c r="IH20" s="523"/>
    </row>
    <row r="21" spans="1:242" s="2" customFormat="1" ht="31.5" customHeight="1" hidden="1">
      <c r="A21" s="518" t="s">
        <v>335</v>
      </c>
      <c r="B21" s="519"/>
      <c r="C21" s="519"/>
      <c r="D21" s="519"/>
      <c r="E21" s="520"/>
      <c r="F21" s="542" t="s">
        <v>307</v>
      </c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544"/>
      <c r="AA21" s="521"/>
      <c r="AB21" s="522"/>
      <c r="AC21" s="522"/>
      <c r="AD21" s="522"/>
      <c r="AE21" s="522"/>
      <c r="AF21" s="523"/>
      <c r="AG21" s="521"/>
      <c r="AH21" s="522"/>
      <c r="AI21" s="522"/>
      <c r="AJ21" s="522"/>
      <c r="AK21" s="522"/>
      <c r="AL21" s="522"/>
      <c r="AM21" s="523"/>
      <c r="AN21" s="521"/>
      <c r="AO21" s="522"/>
      <c r="AP21" s="522"/>
      <c r="AQ21" s="522"/>
      <c r="AR21" s="522"/>
      <c r="AS21" s="522"/>
      <c r="AT21" s="523"/>
      <c r="AU21" s="521"/>
      <c r="AV21" s="522"/>
      <c r="AW21" s="522"/>
      <c r="AX21" s="522"/>
      <c r="AY21" s="522"/>
      <c r="AZ21" s="522"/>
      <c r="BA21" s="523"/>
      <c r="BB21" s="521"/>
      <c r="BC21" s="522"/>
      <c r="BD21" s="522"/>
      <c r="BE21" s="522"/>
      <c r="BF21" s="522"/>
      <c r="BG21" s="523"/>
      <c r="BH21" s="521"/>
      <c r="BI21" s="522"/>
      <c r="BJ21" s="522"/>
      <c r="BK21" s="522"/>
      <c r="BL21" s="522"/>
      <c r="BM21" s="522"/>
      <c r="BN21" s="523"/>
      <c r="BO21" s="521"/>
      <c r="BP21" s="522"/>
      <c r="BQ21" s="522"/>
      <c r="BR21" s="522"/>
      <c r="BS21" s="522"/>
      <c r="BT21" s="522"/>
      <c r="BU21" s="522"/>
      <c r="BV21" s="522"/>
      <c r="BW21" s="523"/>
      <c r="BX21" s="521"/>
      <c r="BY21" s="522"/>
      <c r="BZ21" s="522"/>
      <c r="CA21" s="522"/>
      <c r="CB21" s="522"/>
      <c r="CC21" s="522"/>
      <c r="CD21" s="523"/>
      <c r="CE21" s="521"/>
      <c r="CF21" s="522"/>
      <c r="CG21" s="522"/>
      <c r="CH21" s="522"/>
      <c r="CI21" s="522"/>
      <c r="CJ21" s="523"/>
      <c r="CK21" s="521"/>
      <c r="CL21" s="522"/>
      <c r="CM21" s="522"/>
      <c r="CN21" s="522"/>
      <c r="CO21" s="522"/>
      <c r="CP21" s="522"/>
      <c r="CQ21" s="523"/>
      <c r="CR21" s="521"/>
      <c r="CS21" s="522"/>
      <c r="CT21" s="522"/>
      <c r="CU21" s="522"/>
      <c r="CV21" s="522"/>
      <c r="CW21" s="523"/>
      <c r="CX21" s="521"/>
      <c r="CY21" s="522"/>
      <c r="CZ21" s="522"/>
      <c r="DA21" s="522"/>
      <c r="DB21" s="522"/>
      <c r="DC21" s="523"/>
      <c r="DD21" s="521"/>
      <c r="DE21" s="522"/>
      <c r="DF21" s="522"/>
      <c r="DG21" s="522"/>
      <c r="DH21" s="522"/>
      <c r="DI21" s="522"/>
      <c r="DJ21" s="523"/>
      <c r="DK21" s="521"/>
      <c r="DL21" s="522"/>
      <c r="DM21" s="522"/>
      <c r="DN21" s="522"/>
      <c r="DO21" s="522"/>
      <c r="DP21" s="523"/>
      <c r="DQ21" s="521"/>
      <c r="DR21" s="522"/>
      <c r="DS21" s="522"/>
      <c r="DT21" s="522"/>
      <c r="DU21" s="522"/>
      <c r="DV21" s="522"/>
      <c r="DW21" s="523"/>
      <c r="DX21" s="521"/>
      <c r="DY21" s="522"/>
      <c r="DZ21" s="522"/>
      <c r="EA21" s="523"/>
      <c r="EB21" s="521"/>
      <c r="EC21" s="522"/>
      <c r="ED21" s="522"/>
      <c r="EE21" s="523"/>
      <c r="EF21" s="521"/>
      <c r="EG21" s="522"/>
      <c r="EH21" s="522"/>
      <c r="EI21" s="522"/>
      <c r="EJ21" s="522"/>
      <c r="EK21" s="522"/>
      <c r="EL21" s="523"/>
      <c r="EM21" s="521"/>
      <c r="EN21" s="522"/>
      <c r="EO21" s="522"/>
      <c r="EP21" s="522"/>
      <c r="EQ21" s="522"/>
      <c r="ER21" s="523"/>
      <c r="ES21" s="521"/>
      <c r="ET21" s="522"/>
      <c r="EU21" s="522"/>
      <c r="EV21" s="522"/>
      <c r="EW21" s="522"/>
      <c r="EX21" s="523"/>
      <c r="EY21" s="521"/>
      <c r="EZ21" s="522"/>
      <c r="FA21" s="522"/>
      <c r="FB21" s="522"/>
      <c r="FC21" s="522"/>
      <c r="FD21" s="522"/>
      <c r="FE21" s="523"/>
      <c r="FF21" s="521"/>
      <c r="FG21" s="522"/>
      <c r="FH21" s="522"/>
      <c r="FI21" s="522"/>
      <c r="FJ21" s="522"/>
      <c r="FK21" s="522"/>
      <c r="FL21" s="523"/>
      <c r="FM21" s="521"/>
      <c r="FN21" s="522"/>
      <c r="FO21" s="522"/>
      <c r="FP21" s="522"/>
      <c r="FQ21" s="522"/>
      <c r="FR21" s="522"/>
      <c r="FS21" s="523"/>
      <c r="FT21" s="521"/>
      <c r="FU21" s="522"/>
      <c r="FV21" s="522"/>
      <c r="FW21" s="522"/>
      <c r="FX21" s="522"/>
      <c r="FY21" s="523"/>
      <c r="FZ21" s="521"/>
      <c r="GA21" s="522"/>
      <c r="GB21" s="522"/>
      <c r="GC21" s="522"/>
      <c r="GD21" s="522"/>
      <c r="GE21" s="522"/>
      <c r="GF21" s="523"/>
      <c r="GG21" s="521"/>
      <c r="GH21" s="522"/>
      <c r="GI21" s="522"/>
      <c r="GJ21" s="522"/>
      <c r="GK21" s="522"/>
      <c r="GL21" s="522"/>
      <c r="GM21" s="522"/>
      <c r="GN21" s="522"/>
      <c r="GO21" s="523"/>
      <c r="GP21" s="521"/>
      <c r="GQ21" s="522"/>
      <c r="GR21" s="522"/>
      <c r="GS21" s="522"/>
      <c r="GT21" s="522"/>
      <c r="GU21" s="522"/>
      <c r="GV21" s="523"/>
      <c r="GW21" s="521"/>
      <c r="GX21" s="522"/>
      <c r="GY21" s="522"/>
      <c r="GZ21" s="522"/>
      <c r="HA21" s="522"/>
      <c r="HB21" s="523"/>
      <c r="HC21" s="521"/>
      <c r="HD21" s="522"/>
      <c r="HE21" s="522"/>
      <c r="HF21" s="522"/>
      <c r="HG21" s="522"/>
      <c r="HH21" s="522"/>
      <c r="HI21" s="523"/>
      <c r="HJ21" s="521"/>
      <c r="HK21" s="522"/>
      <c r="HL21" s="522"/>
      <c r="HM21" s="522"/>
      <c r="HN21" s="522"/>
      <c r="HO21" s="523"/>
      <c r="HP21" s="521"/>
      <c r="HQ21" s="522"/>
      <c r="HR21" s="522"/>
      <c r="HS21" s="522"/>
      <c r="HT21" s="522"/>
      <c r="HU21" s="523"/>
      <c r="HV21" s="521"/>
      <c r="HW21" s="522"/>
      <c r="HX21" s="522"/>
      <c r="HY21" s="522"/>
      <c r="HZ21" s="522"/>
      <c r="IA21" s="522"/>
      <c r="IB21" s="523"/>
      <c r="IC21" s="521"/>
      <c r="ID21" s="522"/>
      <c r="IE21" s="522"/>
      <c r="IF21" s="522"/>
      <c r="IG21" s="522"/>
      <c r="IH21" s="523"/>
    </row>
    <row r="22" spans="1:242" s="2" customFormat="1" ht="10.5" customHeight="1" hidden="1">
      <c r="A22" s="573" t="s">
        <v>305</v>
      </c>
      <c r="B22" s="574"/>
      <c r="C22" s="574"/>
      <c r="D22" s="574"/>
      <c r="E22" s="575"/>
      <c r="F22" s="576" t="s">
        <v>308</v>
      </c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  <c r="Z22" s="578"/>
      <c r="AA22" s="512"/>
      <c r="AB22" s="513"/>
      <c r="AC22" s="513"/>
      <c r="AD22" s="513"/>
      <c r="AE22" s="513"/>
      <c r="AF22" s="514"/>
      <c r="AG22" s="512"/>
      <c r="AH22" s="513"/>
      <c r="AI22" s="513"/>
      <c r="AJ22" s="513"/>
      <c r="AK22" s="513"/>
      <c r="AL22" s="513"/>
      <c r="AM22" s="514"/>
      <c r="AN22" s="512"/>
      <c r="AO22" s="513"/>
      <c r="AP22" s="513"/>
      <c r="AQ22" s="513"/>
      <c r="AR22" s="513"/>
      <c r="AS22" s="513"/>
      <c r="AT22" s="514"/>
      <c r="AU22" s="512"/>
      <c r="AV22" s="513"/>
      <c r="AW22" s="513"/>
      <c r="AX22" s="513"/>
      <c r="AY22" s="513"/>
      <c r="AZ22" s="513"/>
      <c r="BA22" s="514"/>
      <c r="BB22" s="512"/>
      <c r="BC22" s="513"/>
      <c r="BD22" s="513"/>
      <c r="BE22" s="513"/>
      <c r="BF22" s="513"/>
      <c r="BG22" s="514"/>
      <c r="BH22" s="512"/>
      <c r="BI22" s="513"/>
      <c r="BJ22" s="513"/>
      <c r="BK22" s="513"/>
      <c r="BL22" s="513"/>
      <c r="BM22" s="513"/>
      <c r="BN22" s="514"/>
      <c r="BO22" s="512"/>
      <c r="BP22" s="513"/>
      <c r="BQ22" s="513"/>
      <c r="BR22" s="513"/>
      <c r="BS22" s="513"/>
      <c r="BT22" s="513"/>
      <c r="BU22" s="513"/>
      <c r="BV22" s="513"/>
      <c r="BW22" s="514"/>
      <c r="BX22" s="512"/>
      <c r="BY22" s="513"/>
      <c r="BZ22" s="513"/>
      <c r="CA22" s="513"/>
      <c r="CB22" s="513"/>
      <c r="CC22" s="513"/>
      <c r="CD22" s="514"/>
      <c r="CE22" s="512"/>
      <c r="CF22" s="513"/>
      <c r="CG22" s="513"/>
      <c r="CH22" s="513"/>
      <c r="CI22" s="513"/>
      <c r="CJ22" s="514"/>
      <c r="CK22" s="512"/>
      <c r="CL22" s="513"/>
      <c r="CM22" s="513"/>
      <c r="CN22" s="513"/>
      <c r="CO22" s="513"/>
      <c r="CP22" s="513"/>
      <c r="CQ22" s="514"/>
      <c r="CR22" s="512"/>
      <c r="CS22" s="513"/>
      <c r="CT22" s="513"/>
      <c r="CU22" s="513"/>
      <c r="CV22" s="513"/>
      <c r="CW22" s="514"/>
      <c r="CX22" s="512"/>
      <c r="CY22" s="513"/>
      <c r="CZ22" s="513"/>
      <c r="DA22" s="513"/>
      <c r="DB22" s="513"/>
      <c r="DC22" s="514"/>
      <c r="DD22" s="512"/>
      <c r="DE22" s="513"/>
      <c r="DF22" s="513"/>
      <c r="DG22" s="513"/>
      <c r="DH22" s="513"/>
      <c r="DI22" s="513"/>
      <c r="DJ22" s="514"/>
      <c r="DK22" s="512"/>
      <c r="DL22" s="513"/>
      <c r="DM22" s="513"/>
      <c r="DN22" s="513"/>
      <c r="DO22" s="513"/>
      <c r="DP22" s="514"/>
      <c r="DQ22" s="512"/>
      <c r="DR22" s="513"/>
      <c r="DS22" s="513"/>
      <c r="DT22" s="513"/>
      <c r="DU22" s="513"/>
      <c r="DV22" s="513"/>
      <c r="DW22" s="514"/>
      <c r="DX22" s="512"/>
      <c r="DY22" s="513"/>
      <c r="DZ22" s="513"/>
      <c r="EA22" s="514"/>
      <c r="EB22" s="512"/>
      <c r="EC22" s="513"/>
      <c r="ED22" s="513"/>
      <c r="EE22" s="514"/>
      <c r="EF22" s="512"/>
      <c r="EG22" s="513"/>
      <c r="EH22" s="513"/>
      <c r="EI22" s="513"/>
      <c r="EJ22" s="513"/>
      <c r="EK22" s="513"/>
      <c r="EL22" s="514"/>
      <c r="EM22" s="512"/>
      <c r="EN22" s="513"/>
      <c r="EO22" s="513"/>
      <c r="EP22" s="513"/>
      <c r="EQ22" s="513"/>
      <c r="ER22" s="514"/>
      <c r="ES22" s="512"/>
      <c r="ET22" s="513"/>
      <c r="EU22" s="513"/>
      <c r="EV22" s="513"/>
      <c r="EW22" s="513"/>
      <c r="EX22" s="514"/>
      <c r="EY22" s="512"/>
      <c r="EZ22" s="513"/>
      <c r="FA22" s="513"/>
      <c r="FB22" s="513"/>
      <c r="FC22" s="513"/>
      <c r="FD22" s="513"/>
      <c r="FE22" s="514"/>
      <c r="FF22" s="512"/>
      <c r="FG22" s="513"/>
      <c r="FH22" s="513"/>
      <c r="FI22" s="513"/>
      <c r="FJ22" s="513"/>
      <c r="FK22" s="513"/>
      <c r="FL22" s="514"/>
      <c r="FM22" s="512"/>
      <c r="FN22" s="513"/>
      <c r="FO22" s="513"/>
      <c r="FP22" s="513"/>
      <c r="FQ22" s="513"/>
      <c r="FR22" s="513"/>
      <c r="FS22" s="514"/>
      <c r="FT22" s="512"/>
      <c r="FU22" s="513"/>
      <c r="FV22" s="513"/>
      <c r="FW22" s="513"/>
      <c r="FX22" s="513"/>
      <c r="FY22" s="514"/>
      <c r="FZ22" s="512"/>
      <c r="GA22" s="513"/>
      <c r="GB22" s="513"/>
      <c r="GC22" s="513"/>
      <c r="GD22" s="513"/>
      <c r="GE22" s="513"/>
      <c r="GF22" s="514"/>
      <c r="GG22" s="512"/>
      <c r="GH22" s="513"/>
      <c r="GI22" s="513"/>
      <c r="GJ22" s="513"/>
      <c r="GK22" s="513"/>
      <c r="GL22" s="513"/>
      <c r="GM22" s="513"/>
      <c r="GN22" s="513"/>
      <c r="GO22" s="514"/>
      <c r="GP22" s="512"/>
      <c r="GQ22" s="513"/>
      <c r="GR22" s="513"/>
      <c r="GS22" s="513"/>
      <c r="GT22" s="513"/>
      <c r="GU22" s="513"/>
      <c r="GV22" s="514"/>
      <c r="GW22" s="512"/>
      <c r="GX22" s="513"/>
      <c r="GY22" s="513"/>
      <c r="GZ22" s="513"/>
      <c r="HA22" s="513"/>
      <c r="HB22" s="514"/>
      <c r="HC22" s="512"/>
      <c r="HD22" s="513"/>
      <c r="HE22" s="513"/>
      <c r="HF22" s="513"/>
      <c r="HG22" s="513"/>
      <c r="HH22" s="513"/>
      <c r="HI22" s="514"/>
      <c r="HJ22" s="512"/>
      <c r="HK22" s="513"/>
      <c r="HL22" s="513"/>
      <c r="HM22" s="513"/>
      <c r="HN22" s="513"/>
      <c r="HO22" s="514"/>
      <c r="HP22" s="512"/>
      <c r="HQ22" s="513"/>
      <c r="HR22" s="513"/>
      <c r="HS22" s="513"/>
      <c r="HT22" s="513"/>
      <c r="HU22" s="514"/>
      <c r="HV22" s="512"/>
      <c r="HW22" s="513"/>
      <c r="HX22" s="513"/>
      <c r="HY22" s="513"/>
      <c r="HZ22" s="513"/>
      <c r="IA22" s="513"/>
      <c r="IB22" s="514"/>
      <c r="IC22" s="512"/>
      <c r="ID22" s="513"/>
      <c r="IE22" s="513"/>
      <c r="IF22" s="513"/>
      <c r="IG22" s="513"/>
      <c r="IH22" s="514"/>
    </row>
    <row r="23" spans="1:242" s="2" customFormat="1" ht="10.5" customHeight="1" hidden="1">
      <c r="A23" s="573" t="s">
        <v>309</v>
      </c>
      <c r="B23" s="574"/>
      <c r="C23" s="574"/>
      <c r="D23" s="574"/>
      <c r="E23" s="575"/>
      <c r="F23" s="576" t="s">
        <v>310</v>
      </c>
      <c r="G23" s="577"/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578"/>
      <c r="AA23" s="512"/>
      <c r="AB23" s="513"/>
      <c r="AC23" s="513"/>
      <c r="AD23" s="513"/>
      <c r="AE23" s="513"/>
      <c r="AF23" s="514"/>
      <c r="AG23" s="512"/>
      <c r="AH23" s="513"/>
      <c r="AI23" s="513"/>
      <c r="AJ23" s="513"/>
      <c r="AK23" s="513"/>
      <c r="AL23" s="513"/>
      <c r="AM23" s="514"/>
      <c r="AN23" s="512"/>
      <c r="AO23" s="513"/>
      <c r="AP23" s="513"/>
      <c r="AQ23" s="513"/>
      <c r="AR23" s="513"/>
      <c r="AS23" s="513"/>
      <c r="AT23" s="514"/>
      <c r="AU23" s="512"/>
      <c r="AV23" s="513"/>
      <c r="AW23" s="513"/>
      <c r="AX23" s="513"/>
      <c r="AY23" s="513"/>
      <c r="AZ23" s="513"/>
      <c r="BA23" s="514"/>
      <c r="BB23" s="512"/>
      <c r="BC23" s="513"/>
      <c r="BD23" s="513"/>
      <c r="BE23" s="513"/>
      <c r="BF23" s="513"/>
      <c r="BG23" s="514"/>
      <c r="BH23" s="512"/>
      <c r="BI23" s="513"/>
      <c r="BJ23" s="513"/>
      <c r="BK23" s="513"/>
      <c r="BL23" s="513"/>
      <c r="BM23" s="513"/>
      <c r="BN23" s="514"/>
      <c r="BO23" s="512"/>
      <c r="BP23" s="513"/>
      <c r="BQ23" s="513"/>
      <c r="BR23" s="513"/>
      <c r="BS23" s="513"/>
      <c r="BT23" s="513"/>
      <c r="BU23" s="513"/>
      <c r="BV23" s="513"/>
      <c r="BW23" s="514"/>
      <c r="BX23" s="512"/>
      <c r="BY23" s="513"/>
      <c r="BZ23" s="513"/>
      <c r="CA23" s="513"/>
      <c r="CB23" s="513"/>
      <c r="CC23" s="513"/>
      <c r="CD23" s="514"/>
      <c r="CE23" s="512"/>
      <c r="CF23" s="513"/>
      <c r="CG23" s="513"/>
      <c r="CH23" s="513"/>
      <c r="CI23" s="513"/>
      <c r="CJ23" s="514"/>
      <c r="CK23" s="512"/>
      <c r="CL23" s="513"/>
      <c r="CM23" s="513"/>
      <c r="CN23" s="513"/>
      <c r="CO23" s="513"/>
      <c r="CP23" s="513"/>
      <c r="CQ23" s="514"/>
      <c r="CR23" s="512"/>
      <c r="CS23" s="513"/>
      <c r="CT23" s="513"/>
      <c r="CU23" s="513"/>
      <c r="CV23" s="513"/>
      <c r="CW23" s="514"/>
      <c r="CX23" s="512"/>
      <c r="CY23" s="513"/>
      <c r="CZ23" s="513"/>
      <c r="DA23" s="513"/>
      <c r="DB23" s="513"/>
      <c r="DC23" s="514"/>
      <c r="DD23" s="512"/>
      <c r="DE23" s="513"/>
      <c r="DF23" s="513"/>
      <c r="DG23" s="513"/>
      <c r="DH23" s="513"/>
      <c r="DI23" s="513"/>
      <c r="DJ23" s="514"/>
      <c r="DK23" s="512"/>
      <c r="DL23" s="513"/>
      <c r="DM23" s="513"/>
      <c r="DN23" s="513"/>
      <c r="DO23" s="513"/>
      <c r="DP23" s="514"/>
      <c r="DQ23" s="524"/>
      <c r="DR23" s="525"/>
      <c r="DS23" s="525"/>
      <c r="DT23" s="525"/>
      <c r="DU23" s="525"/>
      <c r="DV23" s="525"/>
      <c r="DW23" s="526"/>
      <c r="DX23" s="524"/>
      <c r="DY23" s="525"/>
      <c r="DZ23" s="525"/>
      <c r="EA23" s="526"/>
      <c r="EB23" s="524"/>
      <c r="EC23" s="525"/>
      <c r="ED23" s="525"/>
      <c r="EE23" s="526"/>
      <c r="EF23" s="524"/>
      <c r="EG23" s="525"/>
      <c r="EH23" s="525"/>
      <c r="EI23" s="525"/>
      <c r="EJ23" s="525"/>
      <c r="EK23" s="525"/>
      <c r="EL23" s="526"/>
      <c r="EM23" s="524"/>
      <c r="EN23" s="525"/>
      <c r="EO23" s="525"/>
      <c r="EP23" s="525"/>
      <c r="EQ23" s="525"/>
      <c r="ER23" s="526"/>
      <c r="ES23" s="524"/>
      <c r="ET23" s="525"/>
      <c r="EU23" s="525"/>
      <c r="EV23" s="525"/>
      <c r="EW23" s="525"/>
      <c r="EX23" s="526"/>
      <c r="EY23" s="512"/>
      <c r="EZ23" s="513"/>
      <c r="FA23" s="513"/>
      <c r="FB23" s="513"/>
      <c r="FC23" s="513"/>
      <c r="FD23" s="513"/>
      <c r="FE23" s="514"/>
      <c r="FF23" s="512"/>
      <c r="FG23" s="513"/>
      <c r="FH23" s="513"/>
      <c r="FI23" s="513"/>
      <c r="FJ23" s="513"/>
      <c r="FK23" s="513"/>
      <c r="FL23" s="514"/>
      <c r="FM23" s="512"/>
      <c r="FN23" s="513"/>
      <c r="FO23" s="513"/>
      <c r="FP23" s="513"/>
      <c r="FQ23" s="513"/>
      <c r="FR23" s="513"/>
      <c r="FS23" s="514"/>
      <c r="FT23" s="512"/>
      <c r="FU23" s="513"/>
      <c r="FV23" s="513"/>
      <c r="FW23" s="513"/>
      <c r="FX23" s="513"/>
      <c r="FY23" s="514"/>
      <c r="FZ23" s="512"/>
      <c r="GA23" s="513"/>
      <c r="GB23" s="513"/>
      <c r="GC23" s="513"/>
      <c r="GD23" s="513"/>
      <c r="GE23" s="513"/>
      <c r="GF23" s="514"/>
      <c r="GG23" s="512"/>
      <c r="GH23" s="513"/>
      <c r="GI23" s="513"/>
      <c r="GJ23" s="513"/>
      <c r="GK23" s="513"/>
      <c r="GL23" s="513"/>
      <c r="GM23" s="513"/>
      <c r="GN23" s="513"/>
      <c r="GO23" s="514"/>
      <c r="GP23" s="512"/>
      <c r="GQ23" s="513"/>
      <c r="GR23" s="513"/>
      <c r="GS23" s="513"/>
      <c r="GT23" s="513"/>
      <c r="GU23" s="513"/>
      <c r="GV23" s="514"/>
      <c r="GW23" s="512"/>
      <c r="GX23" s="513"/>
      <c r="GY23" s="513"/>
      <c r="GZ23" s="513"/>
      <c r="HA23" s="513"/>
      <c r="HB23" s="514"/>
      <c r="HC23" s="512"/>
      <c r="HD23" s="513"/>
      <c r="HE23" s="513"/>
      <c r="HF23" s="513"/>
      <c r="HG23" s="513"/>
      <c r="HH23" s="513"/>
      <c r="HI23" s="514"/>
      <c r="HJ23" s="512"/>
      <c r="HK23" s="513"/>
      <c r="HL23" s="513"/>
      <c r="HM23" s="513"/>
      <c r="HN23" s="513"/>
      <c r="HO23" s="514"/>
      <c r="HP23" s="512"/>
      <c r="HQ23" s="513"/>
      <c r="HR23" s="513"/>
      <c r="HS23" s="513"/>
      <c r="HT23" s="513"/>
      <c r="HU23" s="514"/>
      <c r="HV23" s="512"/>
      <c r="HW23" s="513"/>
      <c r="HX23" s="513"/>
      <c r="HY23" s="513"/>
      <c r="HZ23" s="513"/>
      <c r="IA23" s="513"/>
      <c r="IB23" s="514"/>
      <c r="IC23" s="512"/>
      <c r="ID23" s="513"/>
      <c r="IE23" s="513"/>
      <c r="IF23" s="513"/>
      <c r="IG23" s="513"/>
      <c r="IH23" s="514"/>
    </row>
    <row r="24" spans="1:242" s="2" customFormat="1" ht="10.5" customHeight="1" hidden="1">
      <c r="A24" s="573" t="s">
        <v>311</v>
      </c>
      <c r="B24" s="574"/>
      <c r="C24" s="574"/>
      <c r="D24" s="574"/>
      <c r="E24" s="575"/>
      <c r="F24" s="576"/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577"/>
      <c r="Y24" s="577"/>
      <c r="Z24" s="578"/>
      <c r="AA24" s="512"/>
      <c r="AB24" s="513"/>
      <c r="AC24" s="513"/>
      <c r="AD24" s="513"/>
      <c r="AE24" s="513"/>
      <c r="AF24" s="514"/>
      <c r="AG24" s="512"/>
      <c r="AH24" s="513"/>
      <c r="AI24" s="513"/>
      <c r="AJ24" s="513"/>
      <c r="AK24" s="513"/>
      <c r="AL24" s="513"/>
      <c r="AM24" s="514"/>
      <c r="AN24" s="512"/>
      <c r="AO24" s="513"/>
      <c r="AP24" s="513"/>
      <c r="AQ24" s="513"/>
      <c r="AR24" s="513"/>
      <c r="AS24" s="513"/>
      <c r="AT24" s="514"/>
      <c r="AU24" s="512"/>
      <c r="AV24" s="513"/>
      <c r="AW24" s="513"/>
      <c r="AX24" s="513"/>
      <c r="AY24" s="513"/>
      <c r="AZ24" s="513"/>
      <c r="BA24" s="514"/>
      <c r="BB24" s="512"/>
      <c r="BC24" s="513"/>
      <c r="BD24" s="513"/>
      <c r="BE24" s="513"/>
      <c r="BF24" s="513"/>
      <c r="BG24" s="514"/>
      <c r="BH24" s="512"/>
      <c r="BI24" s="513"/>
      <c r="BJ24" s="513"/>
      <c r="BK24" s="513"/>
      <c r="BL24" s="513"/>
      <c r="BM24" s="513"/>
      <c r="BN24" s="514"/>
      <c r="BO24" s="512"/>
      <c r="BP24" s="513"/>
      <c r="BQ24" s="513"/>
      <c r="BR24" s="513"/>
      <c r="BS24" s="513"/>
      <c r="BT24" s="513"/>
      <c r="BU24" s="513"/>
      <c r="BV24" s="513"/>
      <c r="BW24" s="514"/>
      <c r="BX24" s="512"/>
      <c r="BY24" s="513"/>
      <c r="BZ24" s="513"/>
      <c r="CA24" s="513"/>
      <c r="CB24" s="513"/>
      <c r="CC24" s="513"/>
      <c r="CD24" s="514"/>
      <c r="CE24" s="512"/>
      <c r="CF24" s="513"/>
      <c r="CG24" s="513"/>
      <c r="CH24" s="513"/>
      <c r="CI24" s="513"/>
      <c r="CJ24" s="514"/>
      <c r="CK24" s="512"/>
      <c r="CL24" s="513"/>
      <c r="CM24" s="513"/>
      <c r="CN24" s="513"/>
      <c r="CO24" s="513"/>
      <c r="CP24" s="513"/>
      <c r="CQ24" s="514"/>
      <c r="CR24" s="512"/>
      <c r="CS24" s="513"/>
      <c r="CT24" s="513"/>
      <c r="CU24" s="513"/>
      <c r="CV24" s="513"/>
      <c r="CW24" s="514"/>
      <c r="CX24" s="512"/>
      <c r="CY24" s="513"/>
      <c r="CZ24" s="513"/>
      <c r="DA24" s="513"/>
      <c r="DB24" s="513"/>
      <c r="DC24" s="514"/>
      <c r="DD24" s="512"/>
      <c r="DE24" s="513"/>
      <c r="DF24" s="513"/>
      <c r="DG24" s="513"/>
      <c r="DH24" s="513"/>
      <c r="DI24" s="513"/>
      <c r="DJ24" s="514"/>
      <c r="DK24" s="512"/>
      <c r="DL24" s="513"/>
      <c r="DM24" s="513"/>
      <c r="DN24" s="513"/>
      <c r="DO24" s="513"/>
      <c r="DP24" s="514"/>
      <c r="DQ24" s="524"/>
      <c r="DR24" s="525"/>
      <c r="DS24" s="525"/>
      <c r="DT24" s="525"/>
      <c r="DU24" s="525"/>
      <c r="DV24" s="525"/>
      <c r="DW24" s="526"/>
      <c r="DX24" s="524"/>
      <c r="DY24" s="525"/>
      <c r="DZ24" s="525"/>
      <c r="EA24" s="526"/>
      <c r="EB24" s="524"/>
      <c r="EC24" s="525"/>
      <c r="ED24" s="525"/>
      <c r="EE24" s="526"/>
      <c r="EF24" s="524"/>
      <c r="EG24" s="525"/>
      <c r="EH24" s="525"/>
      <c r="EI24" s="525"/>
      <c r="EJ24" s="525"/>
      <c r="EK24" s="525"/>
      <c r="EL24" s="526"/>
      <c r="EM24" s="524"/>
      <c r="EN24" s="525"/>
      <c r="EO24" s="525"/>
      <c r="EP24" s="525"/>
      <c r="EQ24" s="525"/>
      <c r="ER24" s="526"/>
      <c r="ES24" s="524"/>
      <c r="ET24" s="525"/>
      <c r="EU24" s="525"/>
      <c r="EV24" s="525"/>
      <c r="EW24" s="525"/>
      <c r="EX24" s="526"/>
      <c r="EY24" s="512"/>
      <c r="EZ24" s="513"/>
      <c r="FA24" s="513"/>
      <c r="FB24" s="513"/>
      <c r="FC24" s="513"/>
      <c r="FD24" s="513"/>
      <c r="FE24" s="514"/>
      <c r="FF24" s="512"/>
      <c r="FG24" s="513"/>
      <c r="FH24" s="513"/>
      <c r="FI24" s="513"/>
      <c r="FJ24" s="513"/>
      <c r="FK24" s="513"/>
      <c r="FL24" s="514"/>
      <c r="FM24" s="512"/>
      <c r="FN24" s="513"/>
      <c r="FO24" s="513"/>
      <c r="FP24" s="513"/>
      <c r="FQ24" s="513"/>
      <c r="FR24" s="513"/>
      <c r="FS24" s="514"/>
      <c r="FT24" s="512"/>
      <c r="FU24" s="513"/>
      <c r="FV24" s="513"/>
      <c r="FW24" s="513"/>
      <c r="FX24" s="513"/>
      <c r="FY24" s="514"/>
      <c r="FZ24" s="512"/>
      <c r="GA24" s="513"/>
      <c r="GB24" s="513"/>
      <c r="GC24" s="513"/>
      <c r="GD24" s="513"/>
      <c r="GE24" s="513"/>
      <c r="GF24" s="514"/>
      <c r="GG24" s="512"/>
      <c r="GH24" s="513"/>
      <c r="GI24" s="513"/>
      <c r="GJ24" s="513"/>
      <c r="GK24" s="513"/>
      <c r="GL24" s="513"/>
      <c r="GM24" s="513"/>
      <c r="GN24" s="513"/>
      <c r="GO24" s="514"/>
      <c r="GP24" s="512"/>
      <c r="GQ24" s="513"/>
      <c r="GR24" s="513"/>
      <c r="GS24" s="513"/>
      <c r="GT24" s="513"/>
      <c r="GU24" s="513"/>
      <c r="GV24" s="514"/>
      <c r="GW24" s="512"/>
      <c r="GX24" s="513"/>
      <c r="GY24" s="513"/>
      <c r="GZ24" s="513"/>
      <c r="HA24" s="513"/>
      <c r="HB24" s="514"/>
      <c r="HC24" s="512"/>
      <c r="HD24" s="513"/>
      <c r="HE24" s="513"/>
      <c r="HF24" s="513"/>
      <c r="HG24" s="513"/>
      <c r="HH24" s="513"/>
      <c r="HI24" s="514"/>
      <c r="HJ24" s="512"/>
      <c r="HK24" s="513"/>
      <c r="HL24" s="513"/>
      <c r="HM24" s="513"/>
      <c r="HN24" s="513"/>
      <c r="HO24" s="514"/>
      <c r="HP24" s="512"/>
      <c r="HQ24" s="513"/>
      <c r="HR24" s="513"/>
      <c r="HS24" s="513"/>
      <c r="HT24" s="513"/>
      <c r="HU24" s="514"/>
      <c r="HV24" s="512"/>
      <c r="HW24" s="513"/>
      <c r="HX24" s="513"/>
      <c r="HY24" s="513"/>
      <c r="HZ24" s="513"/>
      <c r="IA24" s="513"/>
      <c r="IB24" s="514"/>
      <c r="IC24" s="512"/>
      <c r="ID24" s="513"/>
      <c r="IE24" s="513"/>
      <c r="IF24" s="513"/>
      <c r="IG24" s="513"/>
      <c r="IH24" s="514"/>
    </row>
    <row r="25" spans="1:242" s="2" customFormat="1" ht="10.5" customHeight="1">
      <c r="A25" s="518" t="s">
        <v>336</v>
      </c>
      <c r="B25" s="519"/>
      <c r="C25" s="519"/>
      <c r="D25" s="519"/>
      <c r="E25" s="520"/>
      <c r="F25" s="542" t="s">
        <v>315</v>
      </c>
      <c r="G25" s="543"/>
      <c r="H25" s="543"/>
      <c r="I25" s="543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  <c r="W25" s="543"/>
      <c r="X25" s="543"/>
      <c r="Y25" s="543"/>
      <c r="Z25" s="544"/>
      <c r="AA25" s="521"/>
      <c r="AB25" s="522"/>
      <c r="AC25" s="522"/>
      <c r="AD25" s="522"/>
      <c r="AE25" s="522"/>
      <c r="AF25" s="523"/>
      <c r="AG25" s="521"/>
      <c r="AH25" s="522"/>
      <c r="AI25" s="522"/>
      <c r="AJ25" s="522"/>
      <c r="AK25" s="522"/>
      <c r="AL25" s="522"/>
      <c r="AM25" s="523"/>
      <c r="AN25" s="521"/>
      <c r="AO25" s="522"/>
      <c r="AP25" s="522"/>
      <c r="AQ25" s="522"/>
      <c r="AR25" s="522"/>
      <c r="AS25" s="522"/>
      <c r="AT25" s="523"/>
      <c r="AU25" s="521"/>
      <c r="AV25" s="522"/>
      <c r="AW25" s="522"/>
      <c r="AX25" s="522"/>
      <c r="AY25" s="522"/>
      <c r="AZ25" s="522"/>
      <c r="BA25" s="523"/>
      <c r="BB25" s="521"/>
      <c r="BC25" s="522"/>
      <c r="BD25" s="522"/>
      <c r="BE25" s="522"/>
      <c r="BF25" s="522"/>
      <c r="BG25" s="523"/>
      <c r="BH25" s="521"/>
      <c r="BI25" s="522"/>
      <c r="BJ25" s="522"/>
      <c r="BK25" s="522"/>
      <c r="BL25" s="522"/>
      <c r="BM25" s="522"/>
      <c r="BN25" s="523"/>
      <c r="BO25" s="521"/>
      <c r="BP25" s="522"/>
      <c r="BQ25" s="522"/>
      <c r="BR25" s="522"/>
      <c r="BS25" s="522"/>
      <c r="BT25" s="522"/>
      <c r="BU25" s="522"/>
      <c r="BV25" s="522"/>
      <c r="BW25" s="523"/>
      <c r="BX25" s="521"/>
      <c r="BY25" s="522"/>
      <c r="BZ25" s="522"/>
      <c r="CA25" s="522"/>
      <c r="CB25" s="522"/>
      <c r="CC25" s="522"/>
      <c r="CD25" s="523"/>
      <c r="CE25" s="521"/>
      <c r="CF25" s="522"/>
      <c r="CG25" s="522"/>
      <c r="CH25" s="522"/>
      <c r="CI25" s="522"/>
      <c r="CJ25" s="523"/>
      <c r="CK25" s="521"/>
      <c r="CL25" s="522"/>
      <c r="CM25" s="522"/>
      <c r="CN25" s="522"/>
      <c r="CO25" s="522"/>
      <c r="CP25" s="522"/>
      <c r="CQ25" s="523"/>
      <c r="CR25" s="521"/>
      <c r="CS25" s="522"/>
      <c r="CT25" s="522"/>
      <c r="CU25" s="522"/>
      <c r="CV25" s="522"/>
      <c r="CW25" s="523"/>
      <c r="CX25" s="521"/>
      <c r="CY25" s="522"/>
      <c r="CZ25" s="522"/>
      <c r="DA25" s="522"/>
      <c r="DB25" s="522"/>
      <c r="DC25" s="523"/>
      <c r="DD25" s="521"/>
      <c r="DE25" s="522"/>
      <c r="DF25" s="522"/>
      <c r="DG25" s="522"/>
      <c r="DH25" s="522"/>
      <c r="DI25" s="522"/>
      <c r="DJ25" s="523"/>
      <c r="DK25" s="521"/>
      <c r="DL25" s="522"/>
      <c r="DM25" s="522"/>
      <c r="DN25" s="522"/>
      <c r="DO25" s="522"/>
      <c r="DP25" s="523"/>
      <c r="DQ25" s="557">
        <f>DQ29+DQ30+DQ31+DQ28+DQ27+DQ26</f>
        <v>27.271219</v>
      </c>
      <c r="DR25" s="571"/>
      <c r="DS25" s="571"/>
      <c r="DT25" s="571"/>
      <c r="DU25" s="571"/>
      <c r="DV25" s="571"/>
      <c r="DW25" s="572"/>
      <c r="DX25" s="570"/>
      <c r="DY25" s="571"/>
      <c r="DZ25" s="571"/>
      <c r="EA25" s="572"/>
      <c r="EB25" s="557">
        <f>EB29+EB30+EB28+EB27+EB26</f>
        <v>5.444033474576272</v>
      </c>
      <c r="EC25" s="571"/>
      <c r="ED25" s="571"/>
      <c r="EE25" s="572"/>
      <c r="EF25" s="557">
        <f>EF29+EF30+EF26+EF27+EF28</f>
        <v>20.42818552542373</v>
      </c>
      <c r="EG25" s="571"/>
      <c r="EH25" s="571"/>
      <c r="EI25" s="571"/>
      <c r="EJ25" s="571"/>
      <c r="EK25" s="571"/>
      <c r="EL25" s="572"/>
      <c r="EM25" s="570">
        <f>EM31</f>
        <v>1.399</v>
      </c>
      <c r="EN25" s="571"/>
      <c r="EO25" s="571"/>
      <c r="EP25" s="571"/>
      <c r="EQ25" s="571"/>
      <c r="ER25" s="572"/>
      <c r="ES25" s="570"/>
      <c r="ET25" s="571"/>
      <c r="EU25" s="571"/>
      <c r="EV25" s="571"/>
      <c r="EW25" s="571"/>
      <c r="EX25" s="572"/>
      <c r="EY25" s="521"/>
      <c r="EZ25" s="522"/>
      <c r="FA25" s="522"/>
      <c r="FB25" s="522"/>
      <c r="FC25" s="522"/>
      <c r="FD25" s="522"/>
      <c r="FE25" s="523"/>
      <c r="FF25" s="521"/>
      <c r="FG25" s="522"/>
      <c r="FH25" s="522"/>
      <c r="FI25" s="522"/>
      <c r="FJ25" s="522"/>
      <c r="FK25" s="522"/>
      <c r="FL25" s="523"/>
      <c r="FM25" s="521"/>
      <c r="FN25" s="522"/>
      <c r="FO25" s="522"/>
      <c r="FP25" s="522"/>
      <c r="FQ25" s="522"/>
      <c r="FR25" s="522"/>
      <c r="FS25" s="523"/>
      <c r="FT25" s="521"/>
      <c r="FU25" s="522"/>
      <c r="FV25" s="522"/>
      <c r="FW25" s="522"/>
      <c r="FX25" s="522"/>
      <c r="FY25" s="523"/>
      <c r="FZ25" s="521"/>
      <c r="GA25" s="522"/>
      <c r="GB25" s="522"/>
      <c r="GC25" s="522"/>
      <c r="GD25" s="522"/>
      <c r="GE25" s="522"/>
      <c r="GF25" s="523"/>
      <c r="GG25" s="521"/>
      <c r="GH25" s="522"/>
      <c r="GI25" s="522"/>
      <c r="GJ25" s="522"/>
      <c r="GK25" s="522"/>
      <c r="GL25" s="522"/>
      <c r="GM25" s="522"/>
      <c r="GN25" s="522"/>
      <c r="GO25" s="523"/>
      <c r="GP25" s="521"/>
      <c r="GQ25" s="522"/>
      <c r="GR25" s="522"/>
      <c r="GS25" s="522"/>
      <c r="GT25" s="522"/>
      <c r="GU25" s="522"/>
      <c r="GV25" s="523"/>
      <c r="GW25" s="521"/>
      <c r="GX25" s="522"/>
      <c r="GY25" s="522"/>
      <c r="GZ25" s="522"/>
      <c r="HA25" s="522"/>
      <c r="HB25" s="523"/>
      <c r="HC25" s="521"/>
      <c r="HD25" s="522"/>
      <c r="HE25" s="522"/>
      <c r="HF25" s="522"/>
      <c r="HG25" s="522"/>
      <c r="HH25" s="522"/>
      <c r="HI25" s="523"/>
      <c r="HJ25" s="521"/>
      <c r="HK25" s="522"/>
      <c r="HL25" s="522"/>
      <c r="HM25" s="522"/>
      <c r="HN25" s="522"/>
      <c r="HO25" s="523"/>
      <c r="HP25" s="521"/>
      <c r="HQ25" s="522"/>
      <c r="HR25" s="522"/>
      <c r="HS25" s="522"/>
      <c r="HT25" s="522"/>
      <c r="HU25" s="523"/>
      <c r="HV25" s="521"/>
      <c r="HW25" s="522"/>
      <c r="HX25" s="522"/>
      <c r="HY25" s="522"/>
      <c r="HZ25" s="522"/>
      <c r="IA25" s="522"/>
      <c r="IB25" s="523"/>
      <c r="IC25" s="521"/>
      <c r="ID25" s="522"/>
      <c r="IE25" s="522"/>
      <c r="IF25" s="522"/>
      <c r="IG25" s="522"/>
      <c r="IH25" s="523"/>
    </row>
    <row r="26" spans="1:242" s="2" customFormat="1" ht="50.25" customHeight="1">
      <c r="A26" s="518" t="s">
        <v>61</v>
      </c>
      <c r="B26" s="519"/>
      <c r="C26" s="519"/>
      <c r="D26" s="519"/>
      <c r="E26" s="520"/>
      <c r="F26" s="530" t="s">
        <v>744</v>
      </c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2"/>
      <c r="AA26" s="44"/>
      <c r="AB26" s="45"/>
      <c r="AC26" s="45"/>
      <c r="AD26" s="45"/>
      <c r="AE26" s="45"/>
      <c r="AF26" s="46"/>
      <c r="AG26" s="44"/>
      <c r="AH26" s="45"/>
      <c r="AI26" s="45"/>
      <c r="AJ26" s="45"/>
      <c r="AK26" s="45"/>
      <c r="AL26" s="45"/>
      <c r="AM26" s="46"/>
      <c r="AN26" s="44"/>
      <c r="AO26" s="45"/>
      <c r="AP26" s="45"/>
      <c r="AQ26" s="45"/>
      <c r="AR26" s="45"/>
      <c r="AS26" s="45"/>
      <c r="AT26" s="46"/>
      <c r="AU26" s="44"/>
      <c r="AV26" s="45"/>
      <c r="AW26" s="45"/>
      <c r="AX26" s="45"/>
      <c r="AY26" s="45"/>
      <c r="AZ26" s="45"/>
      <c r="BA26" s="46"/>
      <c r="BB26" s="521"/>
      <c r="BC26" s="522"/>
      <c r="BD26" s="522"/>
      <c r="BE26" s="522"/>
      <c r="BF26" s="522"/>
      <c r="BG26" s="523"/>
      <c r="BH26" s="521"/>
      <c r="BI26" s="522"/>
      <c r="BJ26" s="522"/>
      <c r="BK26" s="522"/>
      <c r="BL26" s="522"/>
      <c r="BM26" s="522"/>
      <c r="BN26" s="523"/>
      <c r="BO26" s="521"/>
      <c r="BP26" s="522"/>
      <c r="BQ26" s="522"/>
      <c r="BR26" s="522"/>
      <c r="BS26" s="522"/>
      <c r="BT26" s="522"/>
      <c r="BU26" s="522"/>
      <c r="BV26" s="522"/>
      <c r="BW26" s="523"/>
      <c r="BX26" s="521"/>
      <c r="BY26" s="522"/>
      <c r="BZ26" s="522"/>
      <c r="CA26" s="522"/>
      <c r="CB26" s="522"/>
      <c r="CC26" s="522"/>
      <c r="CD26" s="523"/>
      <c r="CE26" s="44"/>
      <c r="CF26" s="45"/>
      <c r="CG26" s="45"/>
      <c r="CH26" s="45"/>
      <c r="CI26" s="45"/>
      <c r="CJ26" s="46"/>
      <c r="CK26" s="44"/>
      <c r="CL26" s="45"/>
      <c r="CM26" s="45"/>
      <c r="CN26" s="45"/>
      <c r="CO26" s="45"/>
      <c r="CP26" s="45"/>
      <c r="CQ26" s="46"/>
      <c r="CR26" s="44"/>
      <c r="CS26" s="45"/>
      <c r="CT26" s="45"/>
      <c r="CU26" s="45"/>
      <c r="CV26" s="45"/>
      <c r="CW26" s="46"/>
      <c r="CX26" s="44"/>
      <c r="CY26" s="45"/>
      <c r="CZ26" s="45"/>
      <c r="DA26" s="45"/>
      <c r="DB26" s="45"/>
      <c r="DC26" s="46"/>
      <c r="DD26" s="44"/>
      <c r="DE26" s="45"/>
      <c r="DF26" s="45"/>
      <c r="DG26" s="45"/>
      <c r="DH26" s="45"/>
      <c r="DI26" s="45"/>
      <c r="DJ26" s="46"/>
      <c r="DK26" s="44"/>
      <c r="DL26" s="45"/>
      <c r="DM26" s="45"/>
      <c r="DN26" s="45"/>
      <c r="DO26" s="45"/>
      <c r="DP26" s="46"/>
      <c r="DQ26" s="557">
        <f>EM26+EF26+EB26</f>
        <v>3.194531</v>
      </c>
      <c r="DR26" s="558"/>
      <c r="DS26" s="558"/>
      <c r="DT26" s="558"/>
      <c r="DU26" s="558"/>
      <c r="DV26" s="558"/>
      <c r="DW26" s="559"/>
      <c r="DX26" s="570"/>
      <c r="DY26" s="571"/>
      <c r="DZ26" s="571"/>
      <c r="EA26" s="572"/>
      <c r="EB26" s="557">
        <v>0.589805</v>
      </c>
      <c r="EC26" s="558"/>
      <c r="ED26" s="558"/>
      <c r="EE26" s="559"/>
      <c r="EF26" s="557">
        <v>2.604726</v>
      </c>
      <c r="EG26" s="558"/>
      <c r="EH26" s="558"/>
      <c r="EI26" s="558"/>
      <c r="EJ26" s="558"/>
      <c r="EK26" s="558"/>
      <c r="EL26" s="559"/>
      <c r="EM26" s="570"/>
      <c r="EN26" s="571"/>
      <c r="EO26" s="571"/>
      <c r="EP26" s="571"/>
      <c r="EQ26" s="571"/>
      <c r="ER26" s="572"/>
      <c r="ES26" s="199"/>
      <c r="ET26" s="200"/>
      <c r="EU26" s="200"/>
      <c r="EV26" s="200"/>
      <c r="EW26" s="200"/>
      <c r="EX26" s="201"/>
      <c r="EY26" s="44"/>
      <c r="EZ26" s="45"/>
      <c r="FA26" s="45"/>
      <c r="FB26" s="45"/>
      <c r="FC26" s="45"/>
      <c r="FD26" s="45"/>
      <c r="FE26" s="46"/>
      <c r="FF26" s="44"/>
      <c r="FG26" s="45"/>
      <c r="FH26" s="45"/>
      <c r="FI26" s="45"/>
      <c r="FJ26" s="45"/>
      <c r="FK26" s="45"/>
      <c r="FL26" s="46"/>
      <c r="FM26" s="44"/>
      <c r="FN26" s="45"/>
      <c r="FO26" s="45"/>
      <c r="FP26" s="45"/>
      <c r="FQ26" s="45"/>
      <c r="FR26" s="45"/>
      <c r="FS26" s="46"/>
      <c r="FT26" s="521">
        <v>2017</v>
      </c>
      <c r="FU26" s="522"/>
      <c r="FV26" s="522"/>
      <c r="FW26" s="522"/>
      <c r="FX26" s="522"/>
      <c r="FY26" s="523"/>
      <c r="FZ26" s="521">
        <v>20</v>
      </c>
      <c r="GA26" s="522"/>
      <c r="GB26" s="522"/>
      <c r="GC26" s="522"/>
      <c r="GD26" s="522"/>
      <c r="GE26" s="522"/>
      <c r="GF26" s="523"/>
      <c r="GG26" s="521" t="s">
        <v>35</v>
      </c>
      <c r="GH26" s="522"/>
      <c r="GI26" s="522"/>
      <c r="GJ26" s="522"/>
      <c r="GK26" s="522"/>
      <c r="GL26" s="522"/>
      <c r="GM26" s="522"/>
      <c r="GN26" s="522"/>
      <c r="GO26" s="523"/>
      <c r="GP26" s="542" t="s">
        <v>34</v>
      </c>
      <c r="GQ26" s="543"/>
      <c r="GR26" s="543"/>
      <c r="GS26" s="543"/>
      <c r="GT26" s="543"/>
      <c r="GU26" s="543"/>
      <c r="GV26" s="544"/>
      <c r="GW26" s="521">
        <v>2017</v>
      </c>
      <c r="GX26" s="522"/>
      <c r="GY26" s="522"/>
      <c r="GZ26" s="522"/>
      <c r="HA26" s="522"/>
      <c r="HB26" s="523"/>
      <c r="HC26" s="521">
        <v>12.5</v>
      </c>
      <c r="HD26" s="522"/>
      <c r="HE26" s="522"/>
      <c r="HF26" s="522"/>
      <c r="HG26" s="522"/>
      <c r="HH26" s="522"/>
      <c r="HI26" s="523"/>
      <c r="HJ26" s="542" t="s">
        <v>232</v>
      </c>
      <c r="HK26" s="543"/>
      <c r="HL26" s="543"/>
      <c r="HM26" s="543"/>
      <c r="HN26" s="543"/>
      <c r="HO26" s="544"/>
      <c r="HP26" s="542" t="s">
        <v>36</v>
      </c>
      <c r="HQ26" s="543"/>
      <c r="HR26" s="543"/>
      <c r="HS26" s="543"/>
      <c r="HT26" s="543"/>
      <c r="HU26" s="544"/>
      <c r="HV26" s="521" t="s">
        <v>39</v>
      </c>
      <c r="HW26" s="522"/>
      <c r="HX26" s="522"/>
      <c r="HY26" s="522"/>
      <c r="HZ26" s="522"/>
      <c r="IA26" s="522"/>
      <c r="IB26" s="523"/>
      <c r="IC26" s="521"/>
      <c r="ID26" s="522"/>
      <c r="IE26" s="522"/>
      <c r="IF26" s="522"/>
      <c r="IG26" s="522"/>
      <c r="IH26" s="523"/>
    </row>
    <row r="27" spans="1:242" s="2" customFormat="1" ht="68.25" customHeight="1">
      <c r="A27" s="518" t="s">
        <v>139</v>
      </c>
      <c r="B27" s="519"/>
      <c r="C27" s="519"/>
      <c r="D27" s="519"/>
      <c r="E27" s="520"/>
      <c r="F27" s="530" t="s">
        <v>742</v>
      </c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2"/>
      <c r="AA27" s="44"/>
      <c r="AB27" s="45"/>
      <c r="AC27" s="45"/>
      <c r="AD27" s="45"/>
      <c r="AE27" s="45"/>
      <c r="AF27" s="46"/>
      <c r="AG27" s="44"/>
      <c r="AH27" s="45"/>
      <c r="AI27" s="45"/>
      <c r="AJ27" s="45"/>
      <c r="AK27" s="45"/>
      <c r="AL27" s="45"/>
      <c r="AM27" s="46"/>
      <c r="AN27" s="44"/>
      <c r="AO27" s="45"/>
      <c r="AP27" s="45"/>
      <c r="AQ27" s="45"/>
      <c r="AR27" s="45"/>
      <c r="AS27" s="45"/>
      <c r="AT27" s="46"/>
      <c r="AU27" s="44"/>
      <c r="AV27" s="45"/>
      <c r="AW27" s="45"/>
      <c r="AX27" s="45"/>
      <c r="AY27" s="45"/>
      <c r="AZ27" s="45"/>
      <c r="BA27" s="46"/>
      <c r="BB27" s="521"/>
      <c r="BC27" s="522"/>
      <c r="BD27" s="522"/>
      <c r="BE27" s="522"/>
      <c r="BF27" s="522"/>
      <c r="BG27" s="523"/>
      <c r="BH27" s="521"/>
      <c r="BI27" s="522"/>
      <c r="BJ27" s="522"/>
      <c r="BK27" s="522"/>
      <c r="BL27" s="522"/>
      <c r="BM27" s="522"/>
      <c r="BN27" s="523"/>
      <c r="BO27" s="521"/>
      <c r="BP27" s="522"/>
      <c r="BQ27" s="522"/>
      <c r="BR27" s="522"/>
      <c r="BS27" s="522"/>
      <c r="BT27" s="522"/>
      <c r="BU27" s="522"/>
      <c r="BV27" s="522"/>
      <c r="BW27" s="523"/>
      <c r="BX27" s="521"/>
      <c r="BY27" s="522"/>
      <c r="BZ27" s="522"/>
      <c r="CA27" s="522"/>
      <c r="CB27" s="522"/>
      <c r="CC27" s="522"/>
      <c r="CD27" s="523"/>
      <c r="CE27" s="44"/>
      <c r="CF27" s="45"/>
      <c r="CG27" s="45"/>
      <c r="CH27" s="45"/>
      <c r="CI27" s="45"/>
      <c r="CJ27" s="46"/>
      <c r="CK27" s="44"/>
      <c r="CL27" s="45"/>
      <c r="CM27" s="45"/>
      <c r="CN27" s="45"/>
      <c r="CO27" s="45"/>
      <c r="CP27" s="45"/>
      <c r="CQ27" s="46"/>
      <c r="CR27" s="44"/>
      <c r="CS27" s="45"/>
      <c r="CT27" s="45"/>
      <c r="CU27" s="45"/>
      <c r="CV27" s="45"/>
      <c r="CW27" s="46"/>
      <c r="CX27" s="44"/>
      <c r="CY27" s="45"/>
      <c r="CZ27" s="45"/>
      <c r="DA27" s="45"/>
      <c r="DB27" s="45"/>
      <c r="DC27" s="46"/>
      <c r="DD27" s="44"/>
      <c r="DE27" s="45"/>
      <c r="DF27" s="45"/>
      <c r="DG27" s="45"/>
      <c r="DH27" s="45"/>
      <c r="DI27" s="45"/>
      <c r="DJ27" s="46"/>
      <c r="DK27" s="44"/>
      <c r="DL27" s="45"/>
      <c r="DM27" s="45"/>
      <c r="DN27" s="45"/>
      <c r="DO27" s="45"/>
      <c r="DP27" s="46"/>
      <c r="DQ27" s="557">
        <f>EF27+EB27</f>
        <v>4.125974</v>
      </c>
      <c r="DR27" s="558"/>
      <c r="DS27" s="558"/>
      <c r="DT27" s="558"/>
      <c r="DU27" s="558"/>
      <c r="DV27" s="558"/>
      <c r="DW27" s="559"/>
      <c r="DX27" s="570"/>
      <c r="DY27" s="571"/>
      <c r="DZ27" s="571"/>
      <c r="EA27" s="572"/>
      <c r="EB27" s="557">
        <v>0.745</v>
      </c>
      <c r="EC27" s="558"/>
      <c r="ED27" s="558"/>
      <c r="EE27" s="559"/>
      <c r="EF27" s="557">
        <v>3.380974</v>
      </c>
      <c r="EG27" s="558"/>
      <c r="EH27" s="558"/>
      <c r="EI27" s="558"/>
      <c r="EJ27" s="558"/>
      <c r="EK27" s="558"/>
      <c r="EL27" s="559"/>
      <c r="EM27" s="570"/>
      <c r="EN27" s="571"/>
      <c r="EO27" s="571"/>
      <c r="EP27" s="571"/>
      <c r="EQ27" s="571"/>
      <c r="ER27" s="572"/>
      <c r="ES27" s="199"/>
      <c r="ET27" s="200"/>
      <c r="EU27" s="200"/>
      <c r="EV27" s="200"/>
      <c r="EW27" s="200"/>
      <c r="EX27" s="201"/>
      <c r="EY27" s="44"/>
      <c r="EZ27" s="45"/>
      <c r="FA27" s="45"/>
      <c r="FB27" s="45"/>
      <c r="FC27" s="45"/>
      <c r="FD27" s="45"/>
      <c r="FE27" s="46"/>
      <c r="FF27" s="44"/>
      <c r="FG27" s="45"/>
      <c r="FH27" s="45"/>
      <c r="FI27" s="45"/>
      <c r="FJ27" s="45"/>
      <c r="FK27" s="45"/>
      <c r="FL27" s="46"/>
      <c r="FM27" s="44"/>
      <c r="FN27" s="45"/>
      <c r="FO27" s="45"/>
      <c r="FP27" s="45"/>
      <c r="FQ27" s="45"/>
      <c r="FR27" s="45"/>
      <c r="FS27" s="46"/>
      <c r="FT27" s="521">
        <v>2017</v>
      </c>
      <c r="FU27" s="522"/>
      <c r="FV27" s="522"/>
      <c r="FW27" s="522"/>
      <c r="FX27" s="522"/>
      <c r="FY27" s="523"/>
      <c r="FZ27" s="521">
        <v>20</v>
      </c>
      <c r="GA27" s="522"/>
      <c r="GB27" s="522"/>
      <c r="GC27" s="522"/>
      <c r="GD27" s="522"/>
      <c r="GE27" s="522"/>
      <c r="GF27" s="523"/>
      <c r="GG27" s="521" t="s">
        <v>35</v>
      </c>
      <c r="GH27" s="522"/>
      <c r="GI27" s="522"/>
      <c r="GJ27" s="522"/>
      <c r="GK27" s="522"/>
      <c r="GL27" s="522"/>
      <c r="GM27" s="522"/>
      <c r="GN27" s="522"/>
      <c r="GO27" s="523"/>
      <c r="GP27" s="542" t="s">
        <v>34</v>
      </c>
      <c r="GQ27" s="543"/>
      <c r="GR27" s="543"/>
      <c r="GS27" s="543"/>
      <c r="GT27" s="543"/>
      <c r="GU27" s="543"/>
      <c r="GV27" s="544"/>
      <c r="GW27" s="521">
        <v>2017</v>
      </c>
      <c r="GX27" s="522"/>
      <c r="GY27" s="522"/>
      <c r="GZ27" s="522"/>
      <c r="HA27" s="522"/>
      <c r="HB27" s="523"/>
      <c r="HC27" s="521">
        <v>12.5</v>
      </c>
      <c r="HD27" s="522"/>
      <c r="HE27" s="522"/>
      <c r="HF27" s="522"/>
      <c r="HG27" s="522"/>
      <c r="HH27" s="522"/>
      <c r="HI27" s="523"/>
      <c r="HJ27" s="542" t="s">
        <v>232</v>
      </c>
      <c r="HK27" s="543"/>
      <c r="HL27" s="543"/>
      <c r="HM27" s="543"/>
      <c r="HN27" s="543"/>
      <c r="HO27" s="544"/>
      <c r="HP27" s="542" t="s">
        <v>36</v>
      </c>
      <c r="HQ27" s="543"/>
      <c r="HR27" s="543"/>
      <c r="HS27" s="543"/>
      <c r="HT27" s="543"/>
      <c r="HU27" s="544"/>
      <c r="HV27" s="521" t="s">
        <v>38</v>
      </c>
      <c r="HW27" s="522"/>
      <c r="HX27" s="522"/>
      <c r="HY27" s="522"/>
      <c r="HZ27" s="522"/>
      <c r="IA27" s="522"/>
      <c r="IB27" s="523"/>
      <c r="IC27" s="521"/>
      <c r="ID27" s="522"/>
      <c r="IE27" s="522"/>
      <c r="IF27" s="522"/>
      <c r="IG27" s="522"/>
      <c r="IH27" s="523"/>
    </row>
    <row r="28" spans="1:242" s="2" customFormat="1" ht="48.75" customHeight="1">
      <c r="A28" s="518" t="s">
        <v>217</v>
      </c>
      <c r="B28" s="519"/>
      <c r="C28" s="519"/>
      <c r="D28" s="519"/>
      <c r="E28" s="520"/>
      <c r="F28" s="530" t="s">
        <v>743</v>
      </c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2"/>
      <c r="AA28" s="44"/>
      <c r="AB28" s="45"/>
      <c r="AC28" s="45"/>
      <c r="AD28" s="45"/>
      <c r="AE28" s="45"/>
      <c r="AF28" s="46"/>
      <c r="AG28" s="44"/>
      <c r="AH28" s="45"/>
      <c r="AI28" s="45"/>
      <c r="AJ28" s="45"/>
      <c r="AK28" s="45"/>
      <c r="AL28" s="45"/>
      <c r="AM28" s="46"/>
      <c r="AN28" s="44"/>
      <c r="AO28" s="45"/>
      <c r="AP28" s="45"/>
      <c r="AQ28" s="45"/>
      <c r="AR28" s="45"/>
      <c r="AS28" s="45"/>
      <c r="AT28" s="46"/>
      <c r="AU28" s="44"/>
      <c r="AV28" s="45"/>
      <c r="AW28" s="45"/>
      <c r="AX28" s="45"/>
      <c r="AY28" s="45"/>
      <c r="AZ28" s="45"/>
      <c r="BA28" s="46"/>
      <c r="BB28" s="521"/>
      <c r="BC28" s="522"/>
      <c r="BD28" s="522"/>
      <c r="BE28" s="522"/>
      <c r="BF28" s="522"/>
      <c r="BG28" s="523"/>
      <c r="BH28" s="521"/>
      <c r="BI28" s="522"/>
      <c r="BJ28" s="522"/>
      <c r="BK28" s="522"/>
      <c r="BL28" s="522"/>
      <c r="BM28" s="522"/>
      <c r="BN28" s="523"/>
      <c r="BO28" s="521"/>
      <c r="BP28" s="522"/>
      <c r="BQ28" s="522"/>
      <c r="BR28" s="522"/>
      <c r="BS28" s="522"/>
      <c r="BT28" s="522"/>
      <c r="BU28" s="522"/>
      <c r="BV28" s="522"/>
      <c r="BW28" s="523"/>
      <c r="BX28" s="521"/>
      <c r="BY28" s="522"/>
      <c r="BZ28" s="522"/>
      <c r="CA28" s="522"/>
      <c r="CB28" s="522"/>
      <c r="CC28" s="522"/>
      <c r="CD28" s="523"/>
      <c r="CE28" s="44"/>
      <c r="CF28" s="45"/>
      <c r="CG28" s="45"/>
      <c r="CH28" s="45"/>
      <c r="CI28" s="45"/>
      <c r="CJ28" s="46"/>
      <c r="CK28" s="44"/>
      <c r="CL28" s="45"/>
      <c r="CM28" s="45"/>
      <c r="CN28" s="45"/>
      <c r="CO28" s="45"/>
      <c r="CP28" s="45"/>
      <c r="CQ28" s="46"/>
      <c r="CR28" s="44"/>
      <c r="CS28" s="45"/>
      <c r="CT28" s="45"/>
      <c r="CU28" s="45"/>
      <c r="CV28" s="45"/>
      <c r="CW28" s="46"/>
      <c r="CX28" s="44"/>
      <c r="CY28" s="45"/>
      <c r="CZ28" s="45"/>
      <c r="DA28" s="45"/>
      <c r="DB28" s="45"/>
      <c r="DC28" s="46"/>
      <c r="DD28" s="44"/>
      <c r="DE28" s="45"/>
      <c r="DF28" s="45"/>
      <c r="DG28" s="45"/>
      <c r="DH28" s="45"/>
      <c r="DI28" s="45"/>
      <c r="DJ28" s="46"/>
      <c r="DK28" s="44"/>
      <c r="DL28" s="45"/>
      <c r="DM28" s="45"/>
      <c r="DN28" s="45"/>
      <c r="DO28" s="45"/>
      <c r="DP28" s="46"/>
      <c r="DQ28" s="557">
        <f>EF28+EB28+EM28</f>
        <v>2.638826</v>
      </c>
      <c r="DR28" s="558"/>
      <c r="DS28" s="558"/>
      <c r="DT28" s="558"/>
      <c r="DU28" s="558"/>
      <c r="DV28" s="558"/>
      <c r="DW28" s="559"/>
      <c r="DX28" s="570"/>
      <c r="DY28" s="571"/>
      <c r="DZ28" s="571"/>
      <c r="EA28" s="572"/>
      <c r="EB28" s="557">
        <v>0.669668</v>
      </c>
      <c r="EC28" s="558"/>
      <c r="ED28" s="558"/>
      <c r="EE28" s="559"/>
      <c r="EF28" s="557">
        <f>1.969158</f>
        <v>1.969158</v>
      </c>
      <c r="EG28" s="558"/>
      <c r="EH28" s="558"/>
      <c r="EI28" s="558"/>
      <c r="EJ28" s="558"/>
      <c r="EK28" s="558"/>
      <c r="EL28" s="559"/>
      <c r="EM28" s="570"/>
      <c r="EN28" s="571"/>
      <c r="EO28" s="571"/>
      <c r="EP28" s="571"/>
      <c r="EQ28" s="571"/>
      <c r="ER28" s="572"/>
      <c r="ES28" s="199"/>
      <c r="ET28" s="200"/>
      <c r="EU28" s="200"/>
      <c r="EV28" s="200"/>
      <c r="EW28" s="200"/>
      <c r="EX28" s="201"/>
      <c r="EY28" s="44"/>
      <c r="EZ28" s="45"/>
      <c r="FA28" s="45"/>
      <c r="FB28" s="45"/>
      <c r="FC28" s="45"/>
      <c r="FD28" s="45"/>
      <c r="FE28" s="46"/>
      <c r="FF28" s="44"/>
      <c r="FG28" s="45"/>
      <c r="FH28" s="45"/>
      <c r="FI28" s="45"/>
      <c r="FJ28" s="45"/>
      <c r="FK28" s="45"/>
      <c r="FL28" s="46"/>
      <c r="FM28" s="44"/>
      <c r="FN28" s="45"/>
      <c r="FO28" s="45"/>
      <c r="FP28" s="45"/>
      <c r="FQ28" s="45"/>
      <c r="FR28" s="45"/>
      <c r="FS28" s="46"/>
      <c r="FT28" s="521">
        <v>2017</v>
      </c>
      <c r="FU28" s="522"/>
      <c r="FV28" s="522"/>
      <c r="FW28" s="522"/>
      <c r="FX28" s="522"/>
      <c r="FY28" s="523"/>
      <c r="FZ28" s="521">
        <v>20</v>
      </c>
      <c r="GA28" s="522"/>
      <c r="GB28" s="522"/>
      <c r="GC28" s="522"/>
      <c r="GD28" s="522"/>
      <c r="GE28" s="522"/>
      <c r="GF28" s="523"/>
      <c r="GG28" s="521" t="s">
        <v>35</v>
      </c>
      <c r="GH28" s="522"/>
      <c r="GI28" s="522"/>
      <c r="GJ28" s="522"/>
      <c r="GK28" s="522"/>
      <c r="GL28" s="522"/>
      <c r="GM28" s="522"/>
      <c r="GN28" s="522"/>
      <c r="GO28" s="523"/>
      <c r="GP28" s="542" t="s">
        <v>34</v>
      </c>
      <c r="GQ28" s="543"/>
      <c r="GR28" s="543"/>
      <c r="GS28" s="543"/>
      <c r="GT28" s="543"/>
      <c r="GU28" s="543"/>
      <c r="GV28" s="544"/>
      <c r="GW28" s="521">
        <v>2017</v>
      </c>
      <c r="GX28" s="522"/>
      <c r="GY28" s="522"/>
      <c r="GZ28" s="522"/>
      <c r="HA28" s="522"/>
      <c r="HB28" s="523"/>
      <c r="HC28" s="521">
        <v>12.5</v>
      </c>
      <c r="HD28" s="522"/>
      <c r="HE28" s="522"/>
      <c r="HF28" s="522"/>
      <c r="HG28" s="522"/>
      <c r="HH28" s="522"/>
      <c r="HI28" s="523"/>
      <c r="HJ28" s="542" t="s">
        <v>232</v>
      </c>
      <c r="HK28" s="543"/>
      <c r="HL28" s="543"/>
      <c r="HM28" s="543"/>
      <c r="HN28" s="543"/>
      <c r="HO28" s="544"/>
      <c r="HP28" s="542" t="s">
        <v>36</v>
      </c>
      <c r="HQ28" s="543"/>
      <c r="HR28" s="543"/>
      <c r="HS28" s="543"/>
      <c r="HT28" s="543"/>
      <c r="HU28" s="544"/>
      <c r="HV28" s="521" t="s">
        <v>37</v>
      </c>
      <c r="HW28" s="522"/>
      <c r="HX28" s="522"/>
      <c r="HY28" s="522"/>
      <c r="HZ28" s="522"/>
      <c r="IA28" s="522"/>
      <c r="IB28" s="523"/>
      <c r="IC28" s="521"/>
      <c r="ID28" s="522"/>
      <c r="IE28" s="522"/>
      <c r="IF28" s="522"/>
      <c r="IG28" s="522"/>
      <c r="IH28" s="523"/>
    </row>
    <row r="29" spans="1:256" s="2" customFormat="1" ht="40.5" customHeight="1">
      <c r="A29" s="518" t="s">
        <v>218</v>
      </c>
      <c r="B29" s="519"/>
      <c r="C29" s="519"/>
      <c r="D29" s="519"/>
      <c r="E29" s="520"/>
      <c r="F29" s="530" t="s">
        <v>220</v>
      </c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2"/>
      <c r="AA29" s="521"/>
      <c r="AB29" s="522"/>
      <c r="AC29" s="522"/>
      <c r="AD29" s="522"/>
      <c r="AE29" s="522"/>
      <c r="AF29" s="523"/>
      <c r="AG29" s="521"/>
      <c r="AH29" s="522"/>
      <c r="AI29" s="522"/>
      <c r="AJ29" s="522"/>
      <c r="AK29" s="522"/>
      <c r="AL29" s="522"/>
      <c r="AM29" s="523"/>
      <c r="AN29" s="521"/>
      <c r="AO29" s="522"/>
      <c r="AP29" s="522"/>
      <c r="AQ29" s="522"/>
      <c r="AR29" s="522"/>
      <c r="AS29" s="522"/>
      <c r="AT29" s="523"/>
      <c r="AU29" s="521"/>
      <c r="AV29" s="522"/>
      <c r="AW29" s="522"/>
      <c r="AX29" s="522"/>
      <c r="AY29" s="522"/>
      <c r="AZ29" s="522"/>
      <c r="BA29" s="523"/>
      <c r="BB29" s="521"/>
      <c r="BC29" s="522"/>
      <c r="BD29" s="522"/>
      <c r="BE29" s="522"/>
      <c r="BF29" s="522"/>
      <c r="BG29" s="523"/>
      <c r="BH29" s="521"/>
      <c r="BI29" s="522"/>
      <c r="BJ29" s="522"/>
      <c r="BK29" s="522"/>
      <c r="BL29" s="522"/>
      <c r="BM29" s="522"/>
      <c r="BN29" s="523"/>
      <c r="BO29" s="521"/>
      <c r="BP29" s="522"/>
      <c r="BQ29" s="522"/>
      <c r="BR29" s="522"/>
      <c r="BS29" s="522"/>
      <c r="BT29" s="522"/>
      <c r="BU29" s="522"/>
      <c r="BV29" s="522"/>
      <c r="BW29" s="523"/>
      <c r="BX29" s="521"/>
      <c r="BY29" s="522"/>
      <c r="BZ29" s="522"/>
      <c r="CA29" s="522"/>
      <c r="CB29" s="522"/>
      <c r="CC29" s="522"/>
      <c r="CD29" s="523"/>
      <c r="CE29" s="521"/>
      <c r="CF29" s="522"/>
      <c r="CG29" s="522"/>
      <c r="CH29" s="522"/>
      <c r="CI29" s="522"/>
      <c r="CJ29" s="523"/>
      <c r="CK29" s="521"/>
      <c r="CL29" s="522"/>
      <c r="CM29" s="522"/>
      <c r="CN29" s="522"/>
      <c r="CO29" s="522"/>
      <c r="CP29" s="522"/>
      <c r="CQ29" s="523"/>
      <c r="CR29" s="521"/>
      <c r="CS29" s="522"/>
      <c r="CT29" s="522"/>
      <c r="CU29" s="522"/>
      <c r="CV29" s="522"/>
      <c r="CW29" s="523"/>
      <c r="CX29" s="521"/>
      <c r="CY29" s="522"/>
      <c r="CZ29" s="522"/>
      <c r="DA29" s="522"/>
      <c r="DB29" s="522"/>
      <c r="DC29" s="523"/>
      <c r="DD29" s="521"/>
      <c r="DE29" s="522"/>
      <c r="DF29" s="522"/>
      <c r="DG29" s="522"/>
      <c r="DH29" s="522"/>
      <c r="DI29" s="522"/>
      <c r="DJ29" s="523"/>
      <c r="DK29" s="521"/>
      <c r="DL29" s="522"/>
      <c r="DM29" s="522"/>
      <c r="DN29" s="522"/>
      <c r="DO29" s="522"/>
      <c r="DP29" s="523"/>
      <c r="DQ29" s="557">
        <f>DX29+EB29+EF29+EM29</f>
        <v>1.3098880000000002</v>
      </c>
      <c r="DR29" s="558"/>
      <c r="DS29" s="558"/>
      <c r="DT29" s="558"/>
      <c r="DU29" s="558"/>
      <c r="DV29" s="558"/>
      <c r="DW29" s="559"/>
      <c r="DX29" s="570"/>
      <c r="DY29" s="571"/>
      <c r="DZ29" s="571"/>
      <c r="EA29" s="572"/>
      <c r="EB29" s="557">
        <f>0.98714136/1.18</f>
        <v>0.8365604745762713</v>
      </c>
      <c r="EC29" s="558"/>
      <c r="ED29" s="558"/>
      <c r="EE29" s="559"/>
      <c r="EF29" s="557">
        <f>0.55852648/1.18</f>
        <v>0.47332752542372886</v>
      </c>
      <c r="EG29" s="558"/>
      <c r="EH29" s="558"/>
      <c r="EI29" s="558"/>
      <c r="EJ29" s="558"/>
      <c r="EK29" s="558"/>
      <c r="EL29" s="559"/>
      <c r="EM29" s="570"/>
      <c r="EN29" s="571"/>
      <c r="EO29" s="571"/>
      <c r="EP29" s="571"/>
      <c r="EQ29" s="571"/>
      <c r="ER29" s="572"/>
      <c r="ES29" s="570"/>
      <c r="ET29" s="571"/>
      <c r="EU29" s="571"/>
      <c r="EV29" s="571"/>
      <c r="EW29" s="571"/>
      <c r="EX29" s="572"/>
      <c r="EY29" s="521"/>
      <c r="EZ29" s="522"/>
      <c r="FA29" s="522"/>
      <c r="FB29" s="522"/>
      <c r="FC29" s="522"/>
      <c r="FD29" s="522"/>
      <c r="FE29" s="523"/>
      <c r="FF29" s="521"/>
      <c r="FG29" s="522"/>
      <c r="FH29" s="522"/>
      <c r="FI29" s="522"/>
      <c r="FJ29" s="522"/>
      <c r="FK29" s="522"/>
      <c r="FL29" s="523"/>
      <c r="FM29" s="521"/>
      <c r="FN29" s="522"/>
      <c r="FO29" s="522"/>
      <c r="FP29" s="522"/>
      <c r="FQ29" s="522"/>
      <c r="FR29" s="522"/>
      <c r="FS29" s="523"/>
      <c r="FT29" s="521"/>
      <c r="FU29" s="522"/>
      <c r="FV29" s="522"/>
      <c r="FW29" s="522"/>
      <c r="FX29" s="522"/>
      <c r="FY29" s="523"/>
      <c r="FZ29" s="521"/>
      <c r="GA29" s="522"/>
      <c r="GB29" s="522"/>
      <c r="GC29" s="522"/>
      <c r="GD29" s="522"/>
      <c r="GE29" s="522"/>
      <c r="GF29" s="523"/>
      <c r="GG29" s="521"/>
      <c r="GH29" s="522"/>
      <c r="GI29" s="522"/>
      <c r="GJ29" s="522"/>
      <c r="GK29" s="522"/>
      <c r="GL29" s="522"/>
      <c r="GM29" s="522"/>
      <c r="GN29" s="522"/>
      <c r="GO29" s="523"/>
      <c r="GP29" s="521"/>
      <c r="GQ29" s="522"/>
      <c r="GR29" s="522"/>
      <c r="GS29" s="522"/>
      <c r="GT29" s="522"/>
      <c r="GU29" s="522"/>
      <c r="GV29" s="523"/>
      <c r="GW29" s="521">
        <v>2017</v>
      </c>
      <c r="GX29" s="522"/>
      <c r="GY29" s="522"/>
      <c r="GZ29" s="522"/>
      <c r="HA29" s="522"/>
      <c r="HB29" s="523"/>
      <c r="HC29" s="521">
        <v>12.5</v>
      </c>
      <c r="HD29" s="522"/>
      <c r="HE29" s="522"/>
      <c r="HF29" s="522"/>
      <c r="HG29" s="522"/>
      <c r="HH29" s="522"/>
      <c r="HI29" s="523"/>
      <c r="HJ29" s="542" t="s">
        <v>232</v>
      </c>
      <c r="HK29" s="543"/>
      <c r="HL29" s="543"/>
      <c r="HM29" s="543"/>
      <c r="HN29" s="543"/>
      <c r="HO29" s="544"/>
      <c r="HP29" s="521" t="s">
        <v>233</v>
      </c>
      <c r="HQ29" s="522"/>
      <c r="HR29" s="522"/>
      <c r="HS29" s="522"/>
      <c r="HT29" s="522"/>
      <c r="HU29" s="523"/>
      <c r="HV29" s="521">
        <v>1.066</v>
      </c>
      <c r="HW29" s="522"/>
      <c r="HX29" s="522"/>
      <c r="HY29" s="522"/>
      <c r="HZ29" s="522"/>
      <c r="IA29" s="522"/>
      <c r="IB29" s="523"/>
      <c r="IC29" s="521"/>
      <c r="ID29" s="522"/>
      <c r="IE29" s="522"/>
      <c r="IF29" s="522"/>
      <c r="IG29" s="522"/>
      <c r="IH29" s="523"/>
      <c r="II29" s="588"/>
      <c r="IJ29" s="589"/>
      <c r="IK29" s="589"/>
      <c r="IL29" s="589"/>
      <c r="IM29" s="589"/>
      <c r="IN29" s="589"/>
      <c r="IO29" s="589"/>
      <c r="IP29" s="589"/>
      <c r="IQ29" s="589"/>
      <c r="IR29" s="589"/>
      <c r="IS29" s="589"/>
      <c r="IT29" s="589"/>
      <c r="IU29" s="589"/>
      <c r="IV29" s="589"/>
    </row>
    <row r="30" spans="1:256" s="2" customFormat="1" ht="51.75" customHeight="1">
      <c r="A30" s="518" t="s">
        <v>244</v>
      </c>
      <c r="B30" s="519"/>
      <c r="C30" s="519"/>
      <c r="D30" s="519"/>
      <c r="E30" s="520"/>
      <c r="F30" s="530" t="s">
        <v>289</v>
      </c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2"/>
      <c r="AA30" s="521"/>
      <c r="AB30" s="522"/>
      <c r="AC30" s="522"/>
      <c r="AD30" s="522"/>
      <c r="AE30" s="522"/>
      <c r="AF30" s="523"/>
      <c r="AG30" s="521"/>
      <c r="AH30" s="522"/>
      <c r="AI30" s="522"/>
      <c r="AJ30" s="522"/>
      <c r="AK30" s="522"/>
      <c r="AL30" s="522"/>
      <c r="AM30" s="523"/>
      <c r="AN30" s="521"/>
      <c r="AO30" s="522"/>
      <c r="AP30" s="522"/>
      <c r="AQ30" s="522"/>
      <c r="AR30" s="522"/>
      <c r="AS30" s="522"/>
      <c r="AT30" s="523"/>
      <c r="AU30" s="521"/>
      <c r="AV30" s="522"/>
      <c r="AW30" s="522"/>
      <c r="AX30" s="522"/>
      <c r="AY30" s="522"/>
      <c r="AZ30" s="522"/>
      <c r="BA30" s="523"/>
      <c r="BB30" s="521"/>
      <c r="BC30" s="522"/>
      <c r="BD30" s="522"/>
      <c r="BE30" s="522"/>
      <c r="BF30" s="522"/>
      <c r="BG30" s="523"/>
      <c r="BH30" s="521"/>
      <c r="BI30" s="522"/>
      <c r="BJ30" s="522"/>
      <c r="BK30" s="522"/>
      <c r="BL30" s="522"/>
      <c r="BM30" s="522"/>
      <c r="BN30" s="523"/>
      <c r="BO30" s="521"/>
      <c r="BP30" s="522"/>
      <c r="BQ30" s="522"/>
      <c r="BR30" s="522"/>
      <c r="BS30" s="522"/>
      <c r="BT30" s="522"/>
      <c r="BU30" s="522"/>
      <c r="BV30" s="522"/>
      <c r="BW30" s="523"/>
      <c r="BX30" s="521"/>
      <c r="BY30" s="522"/>
      <c r="BZ30" s="522"/>
      <c r="CA30" s="522"/>
      <c r="CB30" s="522"/>
      <c r="CC30" s="522"/>
      <c r="CD30" s="523"/>
      <c r="CE30" s="521"/>
      <c r="CF30" s="522"/>
      <c r="CG30" s="522"/>
      <c r="CH30" s="522"/>
      <c r="CI30" s="522"/>
      <c r="CJ30" s="523"/>
      <c r="CK30" s="521"/>
      <c r="CL30" s="522"/>
      <c r="CM30" s="522"/>
      <c r="CN30" s="522"/>
      <c r="CO30" s="522"/>
      <c r="CP30" s="522"/>
      <c r="CQ30" s="523"/>
      <c r="CR30" s="521"/>
      <c r="CS30" s="522"/>
      <c r="CT30" s="522"/>
      <c r="CU30" s="522"/>
      <c r="CV30" s="522"/>
      <c r="CW30" s="523"/>
      <c r="CX30" s="521"/>
      <c r="CY30" s="522"/>
      <c r="CZ30" s="522"/>
      <c r="DA30" s="522"/>
      <c r="DB30" s="522"/>
      <c r="DC30" s="523"/>
      <c r="DD30" s="521"/>
      <c r="DE30" s="522"/>
      <c r="DF30" s="522"/>
      <c r="DG30" s="522"/>
      <c r="DH30" s="522"/>
      <c r="DI30" s="522"/>
      <c r="DJ30" s="523"/>
      <c r="DK30" s="521"/>
      <c r="DL30" s="522"/>
      <c r="DM30" s="522"/>
      <c r="DN30" s="522"/>
      <c r="DO30" s="522"/>
      <c r="DP30" s="523"/>
      <c r="DQ30" s="557">
        <f>EF30+EB30</f>
        <v>14.603</v>
      </c>
      <c r="DR30" s="558"/>
      <c r="DS30" s="558"/>
      <c r="DT30" s="558"/>
      <c r="DU30" s="558"/>
      <c r="DV30" s="558"/>
      <c r="DW30" s="559"/>
      <c r="DX30" s="570"/>
      <c r="DY30" s="571"/>
      <c r="DZ30" s="571"/>
      <c r="EA30" s="572"/>
      <c r="EB30" s="557">
        <f>2.603</f>
        <v>2.603</v>
      </c>
      <c r="EC30" s="558"/>
      <c r="ED30" s="558"/>
      <c r="EE30" s="559"/>
      <c r="EF30" s="557">
        <f>12</f>
        <v>12</v>
      </c>
      <c r="EG30" s="558"/>
      <c r="EH30" s="558"/>
      <c r="EI30" s="558"/>
      <c r="EJ30" s="558"/>
      <c r="EK30" s="558"/>
      <c r="EL30" s="559"/>
      <c r="EM30" s="524"/>
      <c r="EN30" s="525"/>
      <c r="EO30" s="525"/>
      <c r="EP30" s="525"/>
      <c r="EQ30" s="525"/>
      <c r="ER30" s="526"/>
      <c r="ES30" s="570"/>
      <c r="ET30" s="571"/>
      <c r="EU30" s="571"/>
      <c r="EV30" s="571"/>
      <c r="EW30" s="571"/>
      <c r="EX30" s="572"/>
      <c r="EY30" s="521"/>
      <c r="EZ30" s="522"/>
      <c r="FA30" s="522"/>
      <c r="FB30" s="522"/>
      <c r="FC30" s="522"/>
      <c r="FD30" s="522"/>
      <c r="FE30" s="523"/>
      <c r="FF30" s="521"/>
      <c r="FG30" s="522"/>
      <c r="FH30" s="522"/>
      <c r="FI30" s="522"/>
      <c r="FJ30" s="522"/>
      <c r="FK30" s="522"/>
      <c r="FL30" s="523"/>
      <c r="FM30" s="521"/>
      <c r="FN30" s="522"/>
      <c r="FO30" s="522"/>
      <c r="FP30" s="522"/>
      <c r="FQ30" s="522"/>
      <c r="FR30" s="522"/>
      <c r="FS30" s="523"/>
      <c r="FT30" s="521"/>
      <c r="FU30" s="522"/>
      <c r="FV30" s="522"/>
      <c r="FW30" s="522"/>
      <c r="FX30" s="522"/>
      <c r="FY30" s="523"/>
      <c r="FZ30" s="521"/>
      <c r="GA30" s="522"/>
      <c r="GB30" s="522"/>
      <c r="GC30" s="522"/>
      <c r="GD30" s="522"/>
      <c r="GE30" s="522"/>
      <c r="GF30" s="523"/>
      <c r="GG30" s="521"/>
      <c r="GH30" s="522"/>
      <c r="GI30" s="522"/>
      <c r="GJ30" s="522"/>
      <c r="GK30" s="522"/>
      <c r="GL30" s="522"/>
      <c r="GM30" s="522"/>
      <c r="GN30" s="522"/>
      <c r="GO30" s="523"/>
      <c r="GP30" s="521"/>
      <c r="GQ30" s="522"/>
      <c r="GR30" s="522"/>
      <c r="GS30" s="522"/>
      <c r="GT30" s="522"/>
      <c r="GU30" s="522"/>
      <c r="GV30" s="523"/>
      <c r="GW30" s="521">
        <v>2017</v>
      </c>
      <c r="GX30" s="522"/>
      <c r="GY30" s="522"/>
      <c r="GZ30" s="522"/>
      <c r="HA30" s="522"/>
      <c r="HB30" s="523"/>
      <c r="HC30" s="521">
        <v>12.5</v>
      </c>
      <c r="HD30" s="522"/>
      <c r="HE30" s="522"/>
      <c r="HF30" s="522"/>
      <c r="HG30" s="522"/>
      <c r="HH30" s="522"/>
      <c r="HI30" s="523"/>
      <c r="HJ30" s="542" t="s">
        <v>232</v>
      </c>
      <c r="HK30" s="543"/>
      <c r="HL30" s="543"/>
      <c r="HM30" s="543"/>
      <c r="HN30" s="543"/>
      <c r="HO30" s="544"/>
      <c r="HP30" s="521" t="s">
        <v>290</v>
      </c>
      <c r="HQ30" s="522"/>
      <c r="HR30" s="522"/>
      <c r="HS30" s="522"/>
      <c r="HT30" s="522"/>
      <c r="HU30" s="523"/>
      <c r="HV30" s="521">
        <v>10</v>
      </c>
      <c r="HW30" s="522"/>
      <c r="HX30" s="522"/>
      <c r="HY30" s="522"/>
      <c r="HZ30" s="522"/>
      <c r="IA30" s="522"/>
      <c r="IB30" s="523"/>
      <c r="IC30" s="512"/>
      <c r="ID30" s="513"/>
      <c r="IE30" s="513"/>
      <c r="IF30" s="513"/>
      <c r="IG30" s="513"/>
      <c r="IH30" s="514"/>
      <c r="II30" s="52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256" s="2" customFormat="1" ht="24" customHeight="1">
      <c r="A31" s="518" t="s">
        <v>245</v>
      </c>
      <c r="B31" s="519"/>
      <c r="C31" s="519"/>
      <c r="D31" s="519"/>
      <c r="E31" s="520"/>
      <c r="F31" s="530" t="s">
        <v>115</v>
      </c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2"/>
      <c r="AA31" s="512"/>
      <c r="AB31" s="513"/>
      <c r="AC31" s="513"/>
      <c r="AD31" s="513"/>
      <c r="AE31" s="513"/>
      <c r="AF31" s="514"/>
      <c r="AG31" s="512"/>
      <c r="AH31" s="513"/>
      <c r="AI31" s="513"/>
      <c r="AJ31" s="513"/>
      <c r="AK31" s="513"/>
      <c r="AL31" s="513"/>
      <c r="AM31" s="514"/>
      <c r="AN31" s="512"/>
      <c r="AO31" s="513"/>
      <c r="AP31" s="513"/>
      <c r="AQ31" s="513"/>
      <c r="AR31" s="513"/>
      <c r="AS31" s="513"/>
      <c r="AT31" s="514"/>
      <c r="AU31" s="512"/>
      <c r="AV31" s="513"/>
      <c r="AW31" s="513"/>
      <c r="AX31" s="513"/>
      <c r="AY31" s="513"/>
      <c r="AZ31" s="513"/>
      <c r="BA31" s="514"/>
      <c r="BB31" s="512"/>
      <c r="BC31" s="513"/>
      <c r="BD31" s="513"/>
      <c r="BE31" s="513"/>
      <c r="BF31" s="513"/>
      <c r="BG31" s="514"/>
      <c r="BH31" s="512"/>
      <c r="BI31" s="513"/>
      <c r="BJ31" s="513"/>
      <c r="BK31" s="513"/>
      <c r="BL31" s="513"/>
      <c r="BM31" s="513"/>
      <c r="BN31" s="514"/>
      <c r="BO31" s="512"/>
      <c r="BP31" s="513"/>
      <c r="BQ31" s="513"/>
      <c r="BR31" s="513"/>
      <c r="BS31" s="513"/>
      <c r="BT31" s="513"/>
      <c r="BU31" s="513"/>
      <c r="BV31" s="513"/>
      <c r="BW31" s="514"/>
      <c r="BX31" s="512"/>
      <c r="BY31" s="513"/>
      <c r="BZ31" s="513"/>
      <c r="CA31" s="513"/>
      <c r="CB31" s="513"/>
      <c r="CC31" s="513"/>
      <c r="CD31" s="514"/>
      <c r="CE31" s="512"/>
      <c r="CF31" s="513"/>
      <c r="CG31" s="513"/>
      <c r="CH31" s="513"/>
      <c r="CI31" s="513"/>
      <c r="CJ31" s="514"/>
      <c r="CK31" s="512"/>
      <c r="CL31" s="513"/>
      <c r="CM31" s="513"/>
      <c r="CN31" s="513"/>
      <c r="CO31" s="513"/>
      <c r="CP31" s="513"/>
      <c r="CQ31" s="514"/>
      <c r="CR31" s="512"/>
      <c r="CS31" s="513"/>
      <c r="CT31" s="513"/>
      <c r="CU31" s="513"/>
      <c r="CV31" s="513"/>
      <c r="CW31" s="514"/>
      <c r="CX31" s="512"/>
      <c r="CY31" s="513"/>
      <c r="CZ31" s="513"/>
      <c r="DA31" s="513"/>
      <c r="DB31" s="513"/>
      <c r="DC31" s="514"/>
      <c r="DD31" s="512"/>
      <c r="DE31" s="513"/>
      <c r="DF31" s="513"/>
      <c r="DG31" s="513"/>
      <c r="DH31" s="513"/>
      <c r="DI31" s="513"/>
      <c r="DJ31" s="514"/>
      <c r="DK31" s="512"/>
      <c r="DL31" s="513"/>
      <c r="DM31" s="513"/>
      <c r="DN31" s="513"/>
      <c r="DO31" s="513"/>
      <c r="DP31" s="514"/>
      <c r="DQ31" s="557">
        <v>1.399</v>
      </c>
      <c r="DR31" s="558"/>
      <c r="DS31" s="558"/>
      <c r="DT31" s="558"/>
      <c r="DU31" s="558"/>
      <c r="DV31" s="558"/>
      <c r="DW31" s="559"/>
      <c r="DX31" s="524"/>
      <c r="DY31" s="525"/>
      <c r="DZ31" s="525"/>
      <c r="EA31" s="526"/>
      <c r="EB31" s="524"/>
      <c r="EC31" s="525"/>
      <c r="ED31" s="525"/>
      <c r="EE31" s="526"/>
      <c r="EF31" s="524"/>
      <c r="EG31" s="525"/>
      <c r="EH31" s="525"/>
      <c r="EI31" s="525"/>
      <c r="EJ31" s="525"/>
      <c r="EK31" s="525"/>
      <c r="EL31" s="526"/>
      <c r="EM31" s="570">
        <v>1.399</v>
      </c>
      <c r="EN31" s="571"/>
      <c r="EO31" s="571"/>
      <c r="EP31" s="571"/>
      <c r="EQ31" s="571"/>
      <c r="ER31" s="572"/>
      <c r="ES31" s="524"/>
      <c r="ET31" s="525"/>
      <c r="EU31" s="525"/>
      <c r="EV31" s="525"/>
      <c r="EW31" s="525"/>
      <c r="EX31" s="526"/>
      <c r="EY31" s="512"/>
      <c r="EZ31" s="513"/>
      <c r="FA31" s="513"/>
      <c r="FB31" s="513"/>
      <c r="FC31" s="513"/>
      <c r="FD31" s="513"/>
      <c r="FE31" s="514"/>
      <c r="FF31" s="512"/>
      <c r="FG31" s="513"/>
      <c r="FH31" s="513"/>
      <c r="FI31" s="513"/>
      <c r="FJ31" s="513"/>
      <c r="FK31" s="513"/>
      <c r="FL31" s="514"/>
      <c r="FM31" s="512"/>
      <c r="FN31" s="513"/>
      <c r="FO31" s="513"/>
      <c r="FP31" s="513"/>
      <c r="FQ31" s="513"/>
      <c r="FR31" s="513"/>
      <c r="FS31" s="514"/>
      <c r="FT31" s="512"/>
      <c r="FU31" s="513"/>
      <c r="FV31" s="513"/>
      <c r="FW31" s="513"/>
      <c r="FX31" s="513"/>
      <c r="FY31" s="514"/>
      <c r="FZ31" s="512"/>
      <c r="GA31" s="513"/>
      <c r="GB31" s="513"/>
      <c r="GC31" s="513"/>
      <c r="GD31" s="513"/>
      <c r="GE31" s="513"/>
      <c r="GF31" s="514"/>
      <c r="GG31" s="512"/>
      <c r="GH31" s="513"/>
      <c r="GI31" s="513"/>
      <c r="GJ31" s="513"/>
      <c r="GK31" s="513"/>
      <c r="GL31" s="513"/>
      <c r="GM31" s="513"/>
      <c r="GN31" s="513"/>
      <c r="GO31" s="514"/>
      <c r="GP31" s="512"/>
      <c r="GQ31" s="513"/>
      <c r="GR31" s="513"/>
      <c r="GS31" s="513"/>
      <c r="GT31" s="513"/>
      <c r="GU31" s="513"/>
      <c r="GV31" s="514"/>
      <c r="GW31" s="512"/>
      <c r="GX31" s="513"/>
      <c r="GY31" s="513"/>
      <c r="GZ31" s="513"/>
      <c r="HA31" s="513"/>
      <c r="HB31" s="514"/>
      <c r="HC31" s="512"/>
      <c r="HD31" s="513"/>
      <c r="HE31" s="513"/>
      <c r="HF31" s="513"/>
      <c r="HG31" s="513"/>
      <c r="HH31" s="513"/>
      <c r="HI31" s="514"/>
      <c r="HJ31" s="512"/>
      <c r="HK31" s="513"/>
      <c r="HL31" s="513"/>
      <c r="HM31" s="513"/>
      <c r="HN31" s="513"/>
      <c r="HO31" s="514"/>
      <c r="HP31" s="512"/>
      <c r="HQ31" s="513"/>
      <c r="HR31" s="513"/>
      <c r="HS31" s="513"/>
      <c r="HT31" s="513"/>
      <c r="HU31" s="514"/>
      <c r="HV31" s="512"/>
      <c r="HW31" s="513"/>
      <c r="HX31" s="513"/>
      <c r="HY31" s="513"/>
      <c r="HZ31" s="513"/>
      <c r="IA31" s="513"/>
      <c r="IB31" s="514"/>
      <c r="IC31" s="512"/>
      <c r="ID31" s="513"/>
      <c r="IE31" s="513"/>
      <c r="IF31" s="513"/>
      <c r="IG31" s="513"/>
      <c r="IH31" s="514"/>
      <c r="II31" s="52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42" s="2" customFormat="1" ht="10.5" customHeight="1" hidden="1">
      <c r="A32" s="573" t="s">
        <v>305</v>
      </c>
      <c r="B32" s="574"/>
      <c r="C32" s="574"/>
      <c r="D32" s="574"/>
      <c r="E32" s="575"/>
      <c r="F32" s="576" t="s">
        <v>308</v>
      </c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77"/>
      <c r="X32" s="577"/>
      <c r="Y32" s="577"/>
      <c r="Z32" s="578"/>
      <c r="AA32" s="512"/>
      <c r="AB32" s="513"/>
      <c r="AC32" s="513"/>
      <c r="AD32" s="513"/>
      <c r="AE32" s="513"/>
      <c r="AF32" s="514"/>
      <c r="AG32" s="512"/>
      <c r="AH32" s="513"/>
      <c r="AI32" s="513"/>
      <c r="AJ32" s="513"/>
      <c r="AK32" s="513"/>
      <c r="AL32" s="513"/>
      <c r="AM32" s="514"/>
      <c r="AN32" s="512"/>
      <c r="AO32" s="513"/>
      <c r="AP32" s="513"/>
      <c r="AQ32" s="513"/>
      <c r="AR32" s="513"/>
      <c r="AS32" s="513"/>
      <c r="AT32" s="514"/>
      <c r="AU32" s="512"/>
      <c r="AV32" s="513"/>
      <c r="AW32" s="513"/>
      <c r="AX32" s="513"/>
      <c r="AY32" s="513"/>
      <c r="AZ32" s="513"/>
      <c r="BA32" s="514"/>
      <c r="BB32" s="512"/>
      <c r="BC32" s="513"/>
      <c r="BD32" s="513"/>
      <c r="BE32" s="513"/>
      <c r="BF32" s="513"/>
      <c r="BG32" s="514"/>
      <c r="BH32" s="512"/>
      <c r="BI32" s="513"/>
      <c r="BJ32" s="513"/>
      <c r="BK32" s="513"/>
      <c r="BL32" s="513"/>
      <c r="BM32" s="513"/>
      <c r="BN32" s="514"/>
      <c r="BO32" s="512"/>
      <c r="BP32" s="513"/>
      <c r="BQ32" s="513"/>
      <c r="BR32" s="513"/>
      <c r="BS32" s="513"/>
      <c r="BT32" s="513"/>
      <c r="BU32" s="513"/>
      <c r="BV32" s="513"/>
      <c r="BW32" s="514"/>
      <c r="BX32" s="512"/>
      <c r="BY32" s="513"/>
      <c r="BZ32" s="513"/>
      <c r="CA32" s="513"/>
      <c r="CB32" s="513"/>
      <c r="CC32" s="513"/>
      <c r="CD32" s="514"/>
      <c r="CE32" s="512"/>
      <c r="CF32" s="513"/>
      <c r="CG32" s="513"/>
      <c r="CH32" s="513"/>
      <c r="CI32" s="513"/>
      <c r="CJ32" s="514"/>
      <c r="CK32" s="512"/>
      <c r="CL32" s="513"/>
      <c r="CM32" s="513"/>
      <c r="CN32" s="513"/>
      <c r="CO32" s="513"/>
      <c r="CP32" s="513"/>
      <c r="CQ32" s="514"/>
      <c r="CR32" s="512"/>
      <c r="CS32" s="513"/>
      <c r="CT32" s="513"/>
      <c r="CU32" s="513"/>
      <c r="CV32" s="513"/>
      <c r="CW32" s="514"/>
      <c r="CX32" s="512"/>
      <c r="CY32" s="513"/>
      <c r="CZ32" s="513"/>
      <c r="DA32" s="513"/>
      <c r="DB32" s="513"/>
      <c r="DC32" s="514"/>
      <c r="DD32" s="512"/>
      <c r="DE32" s="513"/>
      <c r="DF32" s="513"/>
      <c r="DG32" s="513"/>
      <c r="DH32" s="513"/>
      <c r="DI32" s="513"/>
      <c r="DJ32" s="514"/>
      <c r="DK32" s="512"/>
      <c r="DL32" s="513"/>
      <c r="DM32" s="513"/>
      <c r="DN32" s="513"/>
      <c r="DO32" s="513"/>
      <c r="DP32" s="514"/>
      <c r="DQ32" s="512"/>
      <c r="DR32" s="513"/>
      <c r="DS32" s="513"/>
      <c r="DT32" s="513"/>
      <c r="DU32" s="513"/>
      <c r="DV32" s="513"/>
      <c r="DW32" s="514"/>
      <c r="DX32" s="512"/>
      <c r="DY32" s="513"/>
      <c r="DZ32" s="513"/>
      <c r="EA32" s="514"/>
      <c r="EB32" s="512"/>
      <c r="EC32" s="513"/>
      <c r="ED32" s="513"/>
      <c r="EE32" s="514"/>
      <c r="EF32" s="512"/>
      <c r="EG32" s="513"/>
      <c r="EH32" s="513"/>
      <c r="EI32" s="513"/>
      <c r="EJ32" s="513"/>
      <c r="EK32" s="513"/>
      <c r="EL32" s="514"/>
      <c r="EM32" s="512"/>
      <c r="EN32" s="513"/>
      <c r="EO32" s="513"/>
      <c r="EP32" s="513"/>
      <c r="EQ32" s="513"/>
      <c r="ER32" s="514"/>
      <c r="ES32" s="512"/>
      <c r="ET32" s="513"/>
      <c r="EU32" s="513"/>
      <c r="EV32" s="513"/>
      <c r="EW32" s="513"/>
      <c r="EX32" s="514"/>
      <c r="EY32" s="512"/>
      <c r="EZ32" s="513"/>
      <c r="FA32" s="513"/>
      <c r="FB32" s="513"/>
      <c r="FC32" s="513"/>
      <c r="FD32" s="513"/>
      <c r="FE32" s="514"/>
      <c r="FF32" s="512"/>
      <c r="FG32" s="513"/>
      <c r="FH32" s="513"/>
      <c r="FI32" s="513"/>
      <c r="FJ32" s="513"/>
      <c r="FK32" s="513"/>
      <c r="FL32" s="514"/>
      <c r="FM32" s="512"/>
      <c r="FN32" s="513"/>
      <c r="FO32" s="513"/>
      <c r="FP32" s="513"/>
      <c r="FQ32" s="513"/>
      <c r="FR32" s="513"/>
      <c r="FS32" s="514"/>
      <c r="FT32" s="512"/>
      <c r="FU32" s="513"/>
      <c r="FV32" s="513"/>
      <c r="FW32" s="513"/>
      <c r="FX32" s="513"/>
      <c r="FY32" s="514"/>
      <c r="FZ32" s="512"/>
      <c r="GA32" s="513"/>
      <c r="GB32" s="513"/>
      <c r="GC32" s="513"/>
      <c r="GD32" s="513"/>
      <c r="GE32" s="513"/>
      <c r="GF32" s="514"/>
      <c r="GG32" s="512"/>
      <c r="GH32" s="513"/>
      <c r="GI32" s="513"/>
      <c r="GJ32" s="513"/>
      <c r="GK32" s="513"/>
      <c r="GL32" s="513"/>
      <c r="GM32" s="513"/>
      <c r="GN32" s="513"/>
      <c r="GO32" s="514"/>
      <c r="GP32" s="512"/>
      <c r="GQ32" s="513"/>
      <c r="GR32" s="513"/>
      <c r="GS32" s="513"/>
      <c r="GT32" s="513"/>
      <c r="GU32" s="513"/>
      <c r="GV32" s="514"/>
      <c r="GW32" s="512"/>
      <c r="GX32" s="513"/>
      <c r="GY32" s="513"/>
      <c r="GZ32" s="513"/>
      <c r="HA32" s="513"/>
      <c r="HB32" s="514"/>
      <c r="HC32" s="512"/>
      <c r="HD32" s="513"/>
      <c r="HE32" s="513"/>
      <c r="HF32" s="513"/>
      <c r="HG32" s="513"/>
      <c r="HH32" s="513"/>
      <c r="HI32" s="514"/>
      <c r="HJ32" s="512"/>
      <c r="HK32" s="513"/>
      <c r="HL32" s="513"/>
      <c r="HM32" s="513"/>
      <c r="HN32" s="513"/>
      <c r="HO32" s="514"/>
      <c r="HP32" s="512"/>
      <c r="HQ32" s="513"/>
      <c r="HR32" s="513"/>
      <c r="HS32" s="513"/>
      <c r="HT32" s="513"/>
      <c r="HU32" s="514"/>
      <c r="HV32" s="512"/>
      <c r="HW32" s="513"/>
      <c r="HX32" s="513"/>
      <c r="HY32" s="513"/>
      <c r="HZ32" s="513"/>
      <c r="IA32" s="513"/>
      <c r="IB32" s="514"/>
      <c r="IC32" s="512"/>
      <c r="ID32" s="513"/>
      <c r="IE32" s="513"/>
      <c r="IF32" s="513"/>
      <c r="IG32" s="513"/>
      <c r="IH32" s="514"/>
    </row>
    <row r="33" spans="1:242" s="2" customFormat="1" ht="10.5" customHeight="1" hidden="1">
      <c r="A33" s="573"/>
      <c r="B33" s="574"/>
      <c r="C33" s="574"/>
      <c r="D33" s="574"/>
      <c r="E33" s="575"/>
      <c r="F33" s="576" t="s">
        <v>316</v>
      </c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7"/>
      <c r="T33" s="577"/>
      <c r="U33" s="577"/>
      <c r="V33" s="577"/>
      <c r="W33" s="577"/>
      <c r="X33" s="577"/>
      <c r="Y33" s="577"/>
      <c r="Z33" s="578"/>
      <c r="AA33" s="512"/>
      <c r="AB33" s="513"/>
      <c r="AC33" s="513"/>
      <c r="AD33" s="513"/>
      <c r="AE33" s="513"/>
      <c r="AF33" s="514"/>
      <c r="AG33" s="512"/>
      <c r="AH33" s="513"/>
      <c r="AI33" s="513"/>
      <c r="AJ33" s="513"/>
      <c r="AK33" s="513"/>
      <c r="AL33" s="513"/>
      <c r="AM33" s="514"/>
      <c r="AN33" s="512"/>
      <c r="AO33" s="513"/>
      <c r="AP33" s="513"/>
      <c r="AQ33" s="513"/>
      <c r="AR33" s="513"/>
      <c r="AS33" s="513"/>
      <c r="AT33" s="514"/>
      <c r="AU33" s="512"/>
      <c r="AV33" s="513"/>
      <c r="AW33" s="513"/>
      <c r="AX33" s="513"/>
      <c r="AY33" s="513"/>
      <c r="AZ33" s="513"/>
      <c r="BA33" s="514"/>
      <c r="BB33" s="512"/>
      <c r="BC33" s="513"/>
      <c r="BD33" s="513"/>
      <c r="BE33" s="513"/>
      <c r="BF33" s="513"/>
      <c r="BG33" s="514"/>
      <c r="BH33" s="512"/>
      <c r="BI33" s="513"/>
      <c r="BJ33" s="513"/>
      <c r="BK33" s="513"/>
      <c r="BL33" s="513"/>
      <c r="BM33" s="513"/>
      <c r="BN33" s="514"/>
      <c r="BO33" s="512"/>
      <c r="BP33" s="513"/>
      <c r="BQ33" s="513"/>
      <c r="BR33" s="513"/>
      <c r="BS33" s="513"/>
      <c r="BT33" s="513"/>
      <c r="BU33" s="513"/>
      <c r="BV33" s="513"/>
      <c r="BW33" s="514"/>
      <c r="BX33" s="512"/>
      <c r="BY33" s="513"/>
      <c r="BZ33" s="513"/>
      <c r="CA33" s="513"/>
      <c r="CB33" s="513"/>
      <c r="CC33" s="513"/>
      <c r="CD33" s="514"/>
      <c r="CE33" s="512"/>
      <c r="CF33" s="513"/>
      <c r="CG33" s="513"/>
      <c r="CH33" s="513"/>
      <c r="CI33" s="513"/>
      <c r="CJ33" s="514"/>
      <c r="CK33" s="512"/>
      <c r="CL33" s="513"/>
      <c r="CM33" s="513"/>
      <c r="CN33" s="513"/>
      <c r="CO33" s="513"/>
      <c r="CP33" s="513"/>
      <c r="CQ33" s="514"/>
      <c r="CR33" s="512"/>
      <c r="CS33" s="513"/>
      <c r="CT33" s="513"/>
      <c r="CU33" s="513"/>
      <c r="CV33" s="513"/>
      <c r="CW33" s="514"/>
      <c r="CX33" s="512"/>
      <c r="CY33" s="513"/>
      <c r="CZ33" s="513"/>
      <c r="DA33" s="513"/>
      <c r="DB33" s="513"/>
      <c r="DC33" s="514"/>
      <c r="DD33" s="512"/>
      <c r="DE33" s="513"/>
      <c r="DF33" s="513"/>
      <c r="DG33" s="513"/>
      <c r="DH33" s="513"/>
      <c r="DI33" s="513"/>
      <c r="DJ33" s="514"/>
      <c r="DK33" s="512"/>
      <c r="DL33" s="513"/>
      <c r="DM33" s="513"/>
      <c r="DN33" s="513"/>
      <c r="DO33" s="513"/>
      <c r="DP33" s="514"/>
      <c r="DQ33" s="512"/>
      <c r="DR33" s="513"/>
      <c r="DS33" s="513"/>
      <c r="DT33" s="513"/>
      <c r="DU33" s="513"/>
      <c r="DV33" s="513"/>
      <c r="DW33" s="514"/>
      <c r="DX33" s="512"/>
      <c r="DY33" s="513"/>
      <c r="DZ33" s="513"/>
      <c r="EA33" s="514"/>
      <c r="EB33" s="512"/>
      <c r="EC33" s="513"/>
      <c r="ED33" s="513"/>
      <c r="EE33" s="514"/>
      <c r="EF33" s="512"/>
      <c r="EG33" s="513"/>
      <c r="EH33" s="513"/>
      <c r="EI33" s="513"/>
      <c r="EJ33" s="513"/>
      <c r="EK33" s="513"/>
      <c r="EL33" s="514"/>
      <c r="EM33" s="512"/>
      <c r="EN33" s="513"/>
      <c r="EO33" s="513"/>
      <c r="EP33" s="513"/>
      <c r="EQ33" s="513"/>
      <c r="ER33" s="514"/>
      <c r="ES33" s="512"/>
      <c r="ET33" s="513"/>
      <c r="EU33" s="513"/>
      <c r="EV33" s="513"/>
      <c r="EW33" s="513"/>
      <c r="EX33" s="514"/>
      <c r="EY33" s="512"/>
      <c r="EZ33" s="513"/>
      <c r="FA33" s="513"/>
      <c r="FB33" s="513"/>
      <c r="FC33" s="513"/>
      <c r="FD33" s="513"/>
      <c r="FE33" s="514"/>
      <c r="FF33" s="512"/>
      <c r="FG33" s="513"/>
      <c r="FH33" s="513"/>
      <c r="FI33" s="513"/>
      <c r="FJ33" s="513"/>
      <c r="FK33" s="513"/>
      <c r="FL33" s="514"/>
      <c r="FM33" s="512"/>
      <c r="FN33" s="513"/>
      <c r="FO33" s="513"/>
      <c r="FP33" s="513"/>
      <c r="FQ33" s="513"/>
      <c r="FR33" s="513"/>
      <c r="FS33" s="514"/>
      <c r="FT33" s="512"/>
      <c r="FU33" s="513"/>
      <c r="FV33" s="513"/>
      <c r="FW33" s="513"/>
      <c r="FX33" s="513"/>
      <c r="FY33" s="514"/>
      <c r="FZ33" s="512"/>
      <c r="GA33" s="513"/>
      <c r="GB33" s="513"/>
      <c r="GC33" s="513"/>
      <c r="GD33" s="513"/>
      <c r="GE33" s="513"/>
      <c r="GF33" s="514"/>
      <c r="GG33" s="512"/>
      <c r="GH33" s="513"/>
      <c r="GI33" s="513"/>
      <c r="GJ33" s="513"/>
      <c r="GK33" s="513"/>
      <c r="GL33" s="513"/>
      <c r="GM33" s="513"/>
      <c r="GN33" s="513"/>
      <c r="GO33" s="514"/>
      <c r="GP33" s="512"/>
      <c r="GQ33" s="513"/>
      <c r="GR33" s="513"/>
      <c r="GS33" s="513"/>
      <c r="GT33" s="513"/>
      <c r="GU33" s="513"/>
      <c r="GV33" s="514"/>
      <c r="GW33" s="512"/>
      <c r="GX33" s="513"/>
      <c r="GY33" s="513"/>
      <c r="GZ33" s="513"/>
      <c r="HA33" s="513"/>
      <c r="HB33" s="514"/>
      <c r="HC33" s="512"/>
      <c r="HD33" s="513"/>
      <c r="HE33" s="513"/>
      <c r="HF33" s="513"/>
      <c r="HG33" s="513"/>
      <c r="HH33" s="513"/>
      <c r="HI33" s="514"/>
      <c r="HJ33" s="512"/>
      <c r="HK33" s="513"/>
      <c r="HL33" s="513"/>
      <c r="HM33" s="513"/>
      <c r="HN33" s="513"/>
      <c r="HO33" s="514"/>
      <c r="HP33" s="512"/>
      <c r="HQ33" s="513"/>
      <c r="HR33" s="513"/>
      <c r="HS33" s="513"/>
      <c r="HT33" s="513"/>
      <c r="HU33" s="514"/>
      <c r="HV33" s="512"/>
      <c r="HW33" s="513"/>
      <c r="HX33" s="513"/>
      <c r="HY33" s="513"/>
      <c r="HZ33" s="513"/>
      <c r="IA33" s="513"/>
      <c r="IB33" s="514"/>
      <c r="IC33" s="512"/>
      <c r="ID33" s="513"/>
      <c r="IE33" s="513"/>
      <c r="IF33" s="513"/>
      <c r="IG33" s="513"/>
      <c r="IH33" s="514"/>
    </row>
    <row r="34" spans="1:242" s="2" customFormat="1" ht="10.5" customHeight="1" hidden="1">
      <c r="A34" s="573" t="s">
        <v>309</v>
      </c>
      <c r="B34" s="574"/>
      <c r="C34" s="574"/>
      <c r="D34" s="574"/>
      <c r="E34" s="575"/>
      <c r="F34" s="576" t="s">
        <v>310</v>
      </c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577"/>
      <c r="X34" s="577"/>
      <c r="Y34" s="577"/>
      <c r="Z34" s="578"/>
      <c r="AA34" s="512"/>
      <c r="AB34" s="513"/>
      <c r="AC34" s="513"/>
      <c r="AD34" s="513"/>
      <c r="AE34" s="513"/>
      <c r="AF34" s="514"/>
      <c r="AG34" s="512"/>
      <c r="AH34" s="513"/>
      <c r="AI34" s="513"/>
      <c r="AJ34" s="513"/>
      <c r="AK34" s="513"/>
      <c r="AL34" s="513"/>
      <c r="AM34" s="514"/>
      <c r="AN34" s="512"/>
      <c r="AO34" s="513"/>
      <c r="AP34" s="513"/>
      <c r="AQ34" s="513"/>
      <c r="AR34" s="513"/>
      <c r="AS34" s="513"/>
      <c r="AT34" s="514"/>
      <c r="AU34" s="512"/>
      <c r="AV34" s="513"/>
      <c r="AW34" s="513"/>
      <c r="AX34" s="513"/>
      <c r="AY34" s="513"/>
      <c r="AZ34" s="513"/>
      <c r="BA34" s="514"/>
      <c r="BB34" s="512"/>
      <c r="BC34" s="513"/>
      <c r="BD34" s="513"/>
      <c r="BE34" s="513"/>
      <c r="BF34" s="513"/>
      <c r="BG34" s="514"/>
      <c r="BH34" s="512"/>
      <c r="BI34" s="513"/>
      <c r="BJ34" s="513"/>
      <c r="BK34" s="513"/>
      <c r="BL34" s="513"/>
      <c r="BM34" s="513"/>
      <c r="BN34" s="514"/>
      <c r="BO34" s="512"/>
      <c r="BP34" s="513"/>
      <c r="BQ34" s="513"/>
      <c r="BR34" s="513"/>
      <c r="BS34" s="513"/>
      <c r="BT34" s="513"/>
      <c r="BU34" s="513"/>
      <c r="BV34" s="513"/>
      <c r="BW34" s="514"/>
      <c r="BX34" s="512"/>
      <c r="BY34" s="513"/>
      <c r="BZ34" s="513"/>
      <c r="CA34" s="513"/>
      <c r="CB34" s="513"/>
      <c r="CC34" s="513"/>
      <c r="CD34" s="514"/>
      <c r="CE34" s="512"/>
      <c r="CF34" s="513"/>
      <c r="CG34" s="513"/>
      <c r="CH34" s="513"/>
      <c r="CI34" s="513"/>
      <c r="CJ34" s="514"/>
      <c r="CK34" s="512"/>
      <c r="CL34" s="513"/>
      <c r="CM34" s="513"/>
      <c r="CN34" s="513"/>
      <c r="CO34" s="513"/>
      <c r="CP34" s="513"/>
      <c r="CQ34" s="514"/>
      <c r="CR34" s="512"/>
      <c r="CS34" s="513"/>
      <c r="CT34" s="513"/>
      <c r="CU34" s="513"/>
      <c r="CV34" s="513"/>
      <c r="CW34" s="514"/>
      <c r="CX34" s="512"/>
      <c r="CY34" s="513"/>
      <c r="CZ34" s="513"/>
      <c r="DA34" s="513"/>
      <c r="DB34" s="513"/>
      <c r="DC34" s="514"/>
      <c r="DD34" s="512"/>
      <c r="DE34" s="513"/>
      <c r="DF34" s="513"/>
      <c r="DG34" s="513"/>
      <c r="DH34" s="513"/>
      <c r="DI34" s="513"/>
      <c r="DJ34" s="514"/>
      <c r="DK34" s="512"/>
      <c r="DL34" s="513"/>
      <c r="DM34" s="513"/>
      <c r="DN34" s="513"/>
      <c r="DO34" s="513"/>
      <c r="DP34" s="514"/>
      <c r="DQ34" s="512"/>
      <c r="DR34" s="513"/>
      <c r="DS34" s="513"/>
      <c r="DT34" s="513"/>
      <c r="DU34" s="513"/>
      <c r="DV34" s="513"/>
      <c r="DW34" s="514"/>
      <c r="DX34" s="512"/>
      <c r="DY34" s="513"/>
      <c r="DZ34" s="513"/>
      <c r="EA34" s="514"/>
      <c r="EB34" s="512"/>
      <c r="EC34" s="513"/>
      <c r="ED34" s="513"/>
      <c r="EE34" s="514"/>
      <c r="EF34" s="512"/>
      <c r="EG34" s="513"/>
      <c r="EH34" s="513"/>
      <c r="EI34" s="513"/>
      <c r="EJ34" s="513"/>
      <c r="EK34" s="513"/>
      <c r="EL34" s="514"/>
      <c r="EM34" s="512"/>
      <c r="EN34" s="513"/>
      <c r="EO34" s="513"/>
      <c r="EP34" s="513"/>
      <c r="EQ34" s="513"/>
      <c r="ER34" s="514"/>
      <c r="ES34" s="512"/>
      <c r="ET34" s="513"/>
      <c r="EU34" s="513"/>
      <c r="EV34" s="513"/>
      <c r="EW34" s="513"/>
      <c r="EX34" s="514"/>
      <c r="EY34" s="512"/>
      <c r="EZ34" s="513"/>
      <c r="FA34" s="513"/>
      <c r="FB34" s="513"/>
      <c r="FC34" s="513"/>
      <c r="FD34" s="513"/>
      <c r="FE34" s="514"/>
      <c r="FF34" s="512"/>
      <c r="FG34" s="513"/>
      <c r="FH34" s="513"/>
      <c r="FI34" s="513"/>
      <c r="FJ34" s="513"/>
      <c r="FK34" s="513"/>
      <c r="FL34" s="514"/>
      <c r="FM34" s="512"/>
      <c r="FN34" s="513"/>
      <c r="FO34" s="513"/>
      <c r="FP34" s="513"/>
      <c r="FQ34" s="513"/>
      <c r="FR34" s="513"/>
      <c r="FS34" s="514"/>
      <c r="FT34" s="512"/>
      <c r="FU34" s="513"/>
      <c r="FV34" s="513"/>
      <c r="FW34" s="513"/>
      <c r="FX34" s="513"/>
      <c r="FY34" s="514"/>
      <c r="FZ34" s="512"/>
      <c r="GA34" s="513"/>
      <c r="GB34" s="513"/>
      <c r="GC34" s="513"/>
      <c r="GD34" s="513"/>
      <c r="GE34" s="513"/>
      <c r="GF34" s="514"/>
      <c r="GG34" s="512"/>
      <c r="GH34" s="513"/>
      <c r="GI34" s="513"/>
      <c r="GJ34" s="513"/>
      <c r="GK34" s="513"/>
      <c r="GL34" s="513"/>
      <c r="GM34" s="513"/>
      <c r="GN34" s="513"/>
      <c r="GO34" s="514"/>
      <c r="GP34" s="512"/>
      <c r="GQ34" s="513"/>
      <c r="GR34" s="513"/>
      <c r="GS34" s="513"/>
      <c r="GT34" s="513"/>
      <c r="GU34" s="513"/>
      <c r="GV34" s="514"/>
      <c r="GW34" s="512"/>
      <c r="GX34" s="513"/>
      <c r="GY34" s="513"/>
      <c r="GZ34" s="513"/>
      <c r="HA34" s="513"/>
      <c r="HB34" s="514"/>
      <c r="HC34" s="512"/>
      <c r="HD34" s="513"/>
      <c r="HE34" s="513"/>
      <c r="HF34" s="513"/>
      <c r="HG34" s="513"/>
      <c r="HH34" s="513"/>
      <c r="HI34" s="514"/>
      <c r="HJ34" s="512"/>
      <c r="HK34" s="513"/>
      <c r="HL34" s="513"/>
      <c r="HM34" s="513"/>
      <c r="HN34" s="513"/>
      <c r="HO34" s="514"/>
      <c r="HP34" s="512"/>
      <c r="HQ34" s="513"/>
      <c r="HR34" s="513"/>
      <c r="HS34" s="513"/>
      <c r="HT34" s="513"/>
      <c r="HU34" s="514"/>
      <c r="HV34" s="512"/>
      <c r="HW34" s="513"/>
      <c r="HX34" s="513"/>
      <c r="HY34" s="513"/>
      <c r="HZ34" s="513"/>
      <c r="IA34" s="513"/>
      <c r="IB34" s="514"/>
      <c r="IC34" s="512"/>
      <c r="ID34" s="513"/>
      <c r="IE34" s="513"/>
      <c r="IF34" s="513"/>
      <c r="IG34" s="513"/>
      <c r="IH34" s="514"/>
    </row>
    <row r="35" spans="1:242" s="2" customFormat="1" ht="10.5" customHeight="1" hidden="1">
      <c r="A35" s="573"/>
      <c r="B35" s="574"/>
      <c r="C35" s="574"/>
      <c r="D35" s="574"/>
      <c r="E35" s="575"/>
      <c r="F35" s="576" t="s">
        <v>316</v>
      </c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Y35" s="577"/>
      <c r="Z35" s="578"/>
      <c r="AA35" s="512"/>
      <c r="AB35" s="513"/>
      <c r="AC35" s="513"/>
      <c r="AD35" s="513"/>
      <c r="AE35" s="513"/>
      <c r="AF35" s="514"/>
      <c r="AG35" s="512"/>
      <c r="AH35" s="513"/>
      <c r="AI35" s="513"/>
      <c r="AJ35" s="513"/>
      <c r="AK35" s="513"/>
      <c r="AL35" s="513"/>
      <c r="AM35" s="514"/>
      <c r="AN35" s="512"/>
      <c r="AO35" s="513"/>
      <c r="AP35" s="513"/>
      <c r="AQ35" s="513"/>
      <c r="AR35" s="513"/>
      <c r="AS35" s="513"/>
      <c r="AT35" s="514"/>
      <c r="AU35" s="512"/>
      <c r="AV35" s="513"/>
      <c r="AW35" s="513"/>
      <c r="AX35" s="513"/>
      <c r="AY35" s="513"/>
      <c r="AZ35" s="513"/>
      <c r="BA35" s="514"/>
      <c r="BB35" s="512"/>
      <c r="BC35" s="513"/>
      <c r="BD35" s="513"/>
      <c r="BE35" s="513"/>
      <c r="BF35" s="513"/>
      <c r="BG35" s="514"/>
      <c r="BH35" s="512"/>
      <c r="BI35" s="513"/>
      <c r="BJ35" s="513"/>
      <c r="BK35" s="513"/>
      <c r="BL35" s="513"/>
      <c r="BM35" s="513"/>
      <c r="BN35" s="514"/>
      <c r="BO35" s="512"/>
      <c r="BP35" s="513"/>
      <c r="BQ35" s="513"/>
      <c r="BR35" s="513"/>
      <c r="BS35" s="513"/>
      <c r="BT35" s="513"/>
      <c r="BU35" s="513"/>
      <c r="BV35" s="513"/>
      <c r="BW35" s="514"/>
      <c r="BX35" s="512"/>
      <c r="BY35" s="513"/>
      <c r="BZ35" s="513"/>
      <c r="CA35" s="513"/>
      <c r="CB35" s="513"/>
      <c r="CC35" s="513"/>
      <c r="CD35" s="514"/>
      <c r="CE35" s="512"/>
      <c r="CF35" s="513"/>
      <c r="CG35" s="513"/>
      <c r="CH35" s="513"/>
      <c r="CI35" s="513"/>
      <c r="CJ35" s="514"/>
      <c r="CK35" s="512"/>
      <c r="CL35" s="513"/>
      <c r="CM35" s="513"/>
      <c r="CN35" s="513"/>
      <c r="CO35" s="513"/>
      <c r="CP35" s="513"/>
      <c r="CQ35" s="514"/>
      <c r="CR35" s="512"/>
      <c r="CS35" s="513"/>
      <c r="CT35" s="513"/>
      <c r="CU35" s="513"/>
      <c r="CV35" s="513"/>
      <c r="CW35" s="514"/>
      <c r="CX35" s="512"/>
      <c r="CY35" s="513"/>
      <c r="CZ35" s="513"/>
      <c r="DA35" s="513"/>
      <c r="DB35" s="513"/>
      <c r="DC35" s="514"/>
      <c r="DD35" s="512"/>
      <c r="DE35" s="513"/>
      <c r="DF35" s="513"/>
      <c r="DG35" s="513"/>
      <c r="DH35" s="513"/>
      <c r="DI35" s="513"/>
      <c r="DJ35" s="514"/>
      <c r="DK35" s="512"/>
      <c r="DL35" s="513"/>
      <c r="DM35" s="513"/>
      <c r="DN35" s="513"/>
      <c r="DO35" s="513"/>
      <c r="DP35" s="514"/>
      <c r="DQ35" s="512"/>
      <c r="DR35" s="513"/>
      <c r="DS35" s="513"/>
      <c r="DT35" s="513"/>
      <c r="DU35" s="513"/>
      <c r="DV35" s="513"/>
      <c r="DW35" s="514"/>
      <c r="DX35" s="512"/>
      <c r="DY35" s="513"/>
      <c r="DZ35" s="513"/>
      <c r="EA35" s="514"/>
      <c r="EB35" s="512"/>
      <c r="EC35" s="513"/>
      <c r="ED35" s="513"/>
      <c r="EE35" s="514"/>
      <c r="EF35" s="512"/>
      <c r="EG35" s="513"/>
      <c r="EH35" s="513"/>
      <c r="EI35" s="513"/>
      <c r="EJ35" s="513"/>
      <c r="EK35" s="513"/>
      <c r="EL35" s="514"/>
      <c r="EM35" s="512"/>
      <c r="EN35" s="513"/>
      <c r="EO35" s="513"/>
      <c r="EP35" s="513"/>
      <c r="EQ35" s="513"/>
      <c r="ER35" s="514"/>
      <c r="ES35" s="512"/>
      <c r="ET35" s="513"/>
      <c r="EU35" s="513"/>
      <c r="EV35" s="513"/>
      <c r="EW35" s="513"/>
      <c r="EX35" s="514"/>
      <c r="EY35" s="512"/>
      <c r="EZ35" s="513"/>
      <c r="FA35" s="513"/>
      <c r="FB35" s="513"/>
      <c r="FC35" s="513"/>
      <c r="FD35" s="513"/>
      <c r="FE35" s="514"/>
      <c r="FF35" s="512"/>
      <c r="FG35" s="513"/>
      <c r="FH35" s="513"/>
      <c r="FI35" s="513"/>
      <c r="FJ35" s="513"/>
      <c r="FK35" s="513"/>
      <c r="FL35" s="514"/>
      <c r="FM35" s="512"/>
      <c r="FN35" s="513"/>
      <c r="FO35" s="513"/>
      <c r="FP35" s="513"/>
      <c r="FQ35" s="513"/>
      <c r="FR35" s="513"/>
      <c r="FS35" s="514"/>
      <c r="FT35" s="512"/>
      <c r="FU35" s="513"/>
      <c r="FV35" s="513"/>
      <c r="FW35" s="513"/>
      <c r="FX35" s="513"/>
      <c r="FY35" s="514"/>
      <c r="FZ35" s="512"/>
      <c r="GA35" s="513"/>
      <c r="GB35" s="513"/>
      <c r="GC35" s="513"/>
      <c r="GD35" s="513"/>
      <c r="GE35" s="513"/>
      <c r="GF35" s="514"/>
      <c r="GG35" s="512"/>
      <c r="GH35" s="513"/>
      <c r="GI35" s="513"/>
      <c r="GJ35" s="513"/>
      <c r="GK35" s="513"/>
      <c r="GL35" s="513"/>
      <c r="GM35" s="513"/>
      <c r="GN35" s="513"/>
      <c r="GO35" s="514"/>
      <c r="GP35" s="512"/>
      <c r="GQ35" s="513"/>
      <c r="GR35" s="513"/>
      <c r="GS35" s="513"/>
      <c r="GT35" s="513"/>
      <c r="GU35" s="513"/>
      <c r="GV35" s="514"/>
      <c r="GW35" s="512"/>
      <c r="GX35" s="513"/>
      <c r="GY35" s="513"/>
      <c r="GZ35" s="513"/>
      <c r="HA35" s="513"/>
      <c r="HB35" s="514"/>
      <c r="HC35" s="512"/>
      <c r="HD35" s="513"/>
      <c r="HE35" s="513"/>
      <c r="HF35" s="513"/>
      <c r="HG35" s="513"/>
      <c r="HH35" s="513"/>
      <c r="HI35" s="514"/>
      <c r="HJ35" s="512"/>
      <c r="HK35" s="513"/>
      <c r="HL35" s="513"/>
      <c r="HM35" s="513"/>
      <c r="HN35" s="513"/>
      <c r="HO35" s="514"/>
      <c r="HP35" s="512"/>
      <c r="HQ35" s="513"/>
      <c r="HR35" s="513"/>
      <c r="HS35" s="513"/>
      <c r="HT35" s="513"/>
      <c r="HU35" s="514"/>
      <c r="HV35" s="512"/>
      <c r="HW35" s="513"/>
      <c r="HX35" s="513"/>
      <c r="HY35" s="513"/>
      <c r="HZ35" s="513"/>
      <c r="IA35" s="513"/>
      <c r="IB35" s="514"/>
      <c r="IC35" s="512"/>
      <c r="ID35" s="513"/>
      <c r="IE35" s="513"/>
      <c r="IF35" s="513"/>
      <c r="IG35" s="513"/>
      <c r="IH35" s="514"/>
    </row>
    <row r="36" spans="1:242" s="2" customFormat="1" ht="10.5" customHeight="1" hidden="1">
      <c r="A36" s="573" t="s">
        <v>311</v>
      </c>
      <c r="B36" s="574"/>
      <c r="C36" s="574"/>
      <c r="D36" s="574"/>
      <c r="E36" s="575"/>
      <c r="F36" s="576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577"/>
      <c r="T36" s="577"/>
      <c r="U36" s="577"/>
      <c r="V36" s="577"/>
      <c r="W36" s="577"/>
      <c r="X36" s="577"/>
      <c r="Y36" s="577"/>
      <c r="Z36" s="578"/>
      <c r="AA36" s="512"/>
      <c r="AB36" s="513"/>
      <c r="AC36" s="513"/>
      <c r="AD36" s="513"/>
      <c r="AE36" s="513"/>
      <c r="AF36" s="514"/>
      <c r="AG36" s="512"/>
      <c r="AH36" s="513"/>
      <c r="AI36" s="513"/>
      <c r="AJ36" s="513"/>
      <c r="AK36" s="513"/>
      <c r="AL36" s="513"/>
      <c r="AM36" s="514"/>
      <c r="AN36" s="512"/>
      <c r="AO36" s="513"/>
      <c r="AP36" s="513"/>
      <c r="AQ36" s="513"/>
      <c r="AR36" s="513"/>
      <c r="AS36" s="513"/>
      <c r="AT36" s="514"/>
      <c r="AU36" s="512"/>
      <c r="AV36" s="513"/>
      <c r="AW36" s="513"/>
      <c r="AX36" s="513"/>
      <c r="AY36" s="513"/>
      <c r="AZ36" s="513"/>
      <c r="BA36" s="514"/>
      <c r="BB36" s="512"/>
      <c r="BC36" s="513"/>
      <c r="BD36" s="513"/>
      <c r="BE36" s="513"/>
      <c r="BF36" s="513"/>
      <c r="BG36" s="514"/>
      <c r="BH36" s="512"/>
      <c r="BI36" s="513"/>
      <c r="BJ36" s="513"/>
      <c r="BK36" s="513"/>
      <c r="BL36" s="513"/>
      <c r="BM36" s="513"/>
      <c r="BN36" s="514"/>
      <c r="BO36" s="512"/>
      <c r="BP36" s="513"/>
      <c r="BQ36" s="513"/>
      <c r="BR36" s="513"/>
      <c r="BS36" s="513"/>
      <c r="BT36" s="513"/>
      <c r="BU36" s="513"/>
      <c r="BV36" s="513"/>
      <c r="BW36" s="514"/>
      <c r="BX36" s="512"/>
      <c r="BY36" s="513"/>
      <c r="BZ36" s="513"/>
      <c r="CA36" s="513"/>
      <c r="CB36" s="513"/>
      <c r="CC36" s="513"/>
      <c r="CD36" s="514"/>
      <c r="CE36" s="512"/>
      <c r="CF36" s="513"/>
      <c r="CG36" s="513"/>
      <c r="CH36" s="513"/>
      <c r="CI36" s="513"/>
      <c r="CJ36" s="514"/>
      <c r="CK36" s="512"/>
      <c r="CL36" s="513"/>
      <c r="CM36" s="513"/>
      <c r="CN36" s="513"/>
      <c r="CO36" s="513"/>
      <c r="CP36" s="513"/>
      <c r="CQ36" s="514"/>
      <c r="CR36" s="512"/>
      <c r="CS36" s="513"/>
      <c r="CT36" s="513"/>
      <c r="CU36" s="513"/>
      <c r="CV36" s="513"/>
      <c r="CW36" s="514"/>
      <c r="CX36" s="512"/>
      <c r="CY36" s="513"/>
      <c r="CZ36" s="513"/>
      <c r="DA36" s="513"/>
      <c r="DB36" s="513"/>
      <c r="DC36" s="514"/>
      <c r="DD36" s="512"/>
      <c r="DE36" s="513"/>
      <c r="DF36" s="513"/>
      <c r="DG36" s="513"/>
      <c r="DH36" s="513"/>
      <c r="DI36" s="513"/>
      <c r="DJ36" s="514"/>
      <c r="DK36" s="512"/>
      <c r="DL36" s="513"/>
      <c r="DM36" s="513"/>
      <c r="DN36" s="513"/>
      <c r="DO36" s="513"/>
      <c r="DP36" s="514"/>
      <c r="DQ36" s="512"/>
      <c r="DR36" s="513"/>
      <c r="DS36" s="513"/>
      <c r="DT36" s="513"/>
      <c r="DU36" s="513"/>
      <c r="DV36" s="513"/>
      <c r="DW36" s="514"/>
      <c r="DX36" s="512"/>
      <c r="DY36" s="513"/>
      <c r="DZ36" s="513"/>
      <c r="EA36" s="514"/>
      <c r="EB36" s="512"/>
      <c r="EC36" s="513"/>
      <c r="ED36" s="513"/>
      <c r="EE36" s="514"/>
      <c r="EF36" s="512"/>
      <c r="EG36" s="513"/>
      <c r="EH36" s="513"/>
      <c r="EI36" s="513"/>
      <c r="EJ36" s="513"/>
      <c r="EK36" s="513"/>
      <c r="EL36" s="514"/>
      <c r="EM36" s="512"/>
      <c r="EN36" s="513"/>
      <c r="EO36" s="513"/>
      <c r="EP36" s="513"/>
      <c r="EQ36" s="513"/>
      <c r="ER36" s="514"/>
      <c r="ES36" s="512"/>
      <c r="ET36" s="513"/>
      <c r="EU36" s="513"/>
      <c r="EV36" s="513"/>
      <c r="EW36" s="513"/>
      <c r="EX36" s="514"/>
      <c r="EY36" s="512"/>
      <c r="EZ36" s="513"/>
      <c r="FA36" s="513"/>
      <c r="FB36" s="513"/>
      <c r="FC36" s="513"/>
      <c r="FD36" s="513"/>
      <c r="FE36" s="514"/>
      <c r="FF36" s="512"/>
      <c r="FG36" s="513"/>
      <c r="FH36" s="513"/>
      <c r="FI36" s="513"/>
      <c r="FJ36" s="513"/>
      <c r="FK36" s="513"/>
      <c r="FL36" s="514"/>
      <c r="FM36" s="512"/>
      <c r="FN36" s="513"/>
      <c r="FO36" s="513"/>
      <c r="FP36" s="513"/>
      <c r="FQ36" s="513"/>
      <c r="FR36" s="513"/>
      <c r="FS36" s="514"/>
      <c r="FT36" s="512"/>
      <c r="FU36" s="513"/>
      <c r="FV36" s="513"/>
      <c r="FW36" s="513"/>
      <c r="FX36" s="513"/>
      <c r="FY36" s="514"/>
      <c r="FZ36" s="512"/>
      <c r="GA36" s="513"/>
      <c r="GB36" s="513"/>
      <c r="GC36" s="513"/>
      <c r="GD36" s="513"/>
      <c r="GE36" s="513"/>
      <c r="GF36" s="514"/>
      <c r="GG36" s="512"/>
      <c r="GH36" s="513"/>
      <c r="GI36" s="513"/>
      <c r="GJ36" s="513"/>
      <c r="GK36" s="513"/>
      <c r="GL36" s="513"/>
      <c r="GM36" s="513"/>
      <c r="GN36" s="513"/>
      <c r="GO36" s="514"/>
      <c r="GP36" s="512"/>
      <c r="GQ36" s="513"/>
      <c r="GR36" s="513"/>
      <c r="GS36" s="513"/>
      <c r="GT36" s="513"/>
      <c r="GU36" s="513"/>
      <c r="GV36" s="514"/>
      <c r="GW36" s="512"/>
      <c r="GX36" s="513"/>
      <c r="GY36" s="513"/>
      <c r="GZ36" s="513"/>
      <c r="HA36" s="513"/>
      <c r="HB36" s="514"/>
      <c r="HC36" s="512"/>
      <c r="HD36" s="513"/>
      <c r="HE36" s="513"/>
      <c r="HF36" s="513"/>
      <c r="HG36" s="513"/>
      <c r="HH36" s="513"/>
      <c r="HI36" s="514"/>
      <c r="HJ36" s="512"/>
      <c r="HK36" s="513"/>
      <c r="HL36" s="513"/>
      <c r="HM36" s="513"/>
      <c r="HN36" s="513"/>
      <c r="HO36" s="514"/>
      <c r="HP36" s="512"/>
      <c r="HQ36" s="513"/>
      <c r="HR36" s="513"/>
      <c r="HS36" s="513"/>
      <c r="HT36" s="513"/>
      <c r="HU36" s="514"/>
      <c r="HV36" s="512"/>
      <c r="HW36" s="513"/>
      <c r="HX36" s="513"/>
      <c r="HY36" s="513"/>
      <c r="HZ36" s="513"/>
      <c r="IA36" s="513"/>
      <c r="IB36" s="514"/>
      <c r="IC36" s="512"/>
      <c r="ID36" s="513"/>
      <c r="IE36" s="513"/>
      <c r="IF36" s="513"/>
      <c r="IG36" s="513"/>
      <c r="IH36" s="514"/>
    </row>
    <row r="37" spans="1:242" s="2" customFormat="1" ht="10.5" customHeight="1" hidden="1">
      <c r="A37" s="579" t="s">
        <v>317</v>
      </c>
      <c r="B37" s="580"/>
      <c r="C37" s="580"/>
      <c r="D37" s="580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1"/>
      <c r="AA37" s="521"/>
      <c r="AB37" s="522"/>
      <c r="AC37" s="522"/>
      <c r="AD37" s="522"/>
      <c r="AE37" s="522"/>
      <c r="AF37" s="523"/>
      <c r="AG37" s="521"/>
      <c r="AH37" s="522"/>
      <c r="AI37" s="522"/>
      <c r="AJ37" s="522"/>
      <c r="AK37" s="522"/>
      <c r="AL37" s="522"/>
      <c r="AM37" s="523"/>
      <c r="AN37" s="521"/>
      <c r="AO37" s="522"/>
      <c r="AP37" s="522"/>
      <c r="AQ37" s="522"/>
      <c r="AR37" s="522"/>
      <c r="AS37" s="522"/>
      <c r="AT37" s="523"/>
      <c r="AU37" s="521"/>
      <c r="AV37" s="522"/>
      <c r="AW37" s="522"/>
      <c r="AX37" s="522"/>
      <c r="AY37" s="522"/>
      <c r="AZ37" s="522"/>
      <c r="BA37" s="523"/>
      <c r="BB37" s="521"/>
      <c r="BC37" s="522"/>
      <c r="BD37" s="522"/>
      <c r="BE37" s="522"/>
      <c r="BF37" s="522"/>
      <c r="BG37" s="523"/>
      <c r="BH37" s="521"/>
      <c r="BI37" s="522"/>
      <c r="BJ37" s="522"/>
      <c r="BK37" s="522"/>
      <c r="BL37" s="522"/>
      <c r="BM37" s="522"/>
      <c r="BN37" s="523"/>
      <c r="BO37" s="521"/>
      <c r="BP37" s="522"/>
      <c r="BQ37" s="522"/>
      <c r="BR37" s="522"/>
      <c r="BS37" s="522"/>
      <c r="BT37" s="522"/>
      <c r="BU37" s="522"/>
      <c r="BV37" s="522"/>
      <c r="BW37" s="523"/>
      <c r="BX37" s="521"/>
      <c r="BY37" s="522"/>
      <c r="BZ37" s="522"/>
      <c r="CA37" s="522"/>
      <c r="CB37" s="522"/>
      <c r="CC37" s="522"/>
      <c r="CD37" s="523"/>
      <c r="CE37" s="521"/>
      <c r="CF37" s="522"/>
      <c r="CG37" s="522"/>
      <c r="CH37" s="522"/>
      <c r="CI37" s="522"/>
      <c r="CJ37" s="523"/>
      <c r="CK37" s="521"/>
      <c r="CL37" s="522"/>
      <c r="CM37" s="522"/>
      <c r="CN37" s="522"/>
      <c r="CO37" s="522"/>
      <c r="CP37" s="522"/>
      <c r="CQ37" s="523"/>
      <c r="CR37" s="521"/>
      <c r="CS37" s="522"/>
      <c r="CT37" s="522"/>
      <c r="CU37" s="522"/>
      <c r="CV37" s="522"/>
      <c r="CW37" s="523"/>
      <c r="CX37" s="521"/>
      <c r="CY37" s="522"/>
      <c r="CZ37" s="522"/>
      <c r="DA37" s="522"/>
      <c r="DB37" s="522"/>
      <c r="DC37" s="523"/>
      <c r="DD37" s="521"/>
      <c r="DE37" s="522"/>
      <c r="DF37" s="522"/>
      <c r="DG37" s="522"/>
      <c r="DH37" s="522"/>
      <c r="DI37" s="522"/>
      <c r="DJ37" s="523"/>
      <c r="DK37" s="521"/>
      <c r="DL37" s="522"/>
      <c r="DM37" s="522"/>
      <c r="DN37" s="522"/>
      <c r="DO37" s="522"/>
      <c r="DP37" s="523"/>
      <c r="DQ37" s="521"/>
      <c r="DR37" s="522"/>
      <c r="DS37" s="522"/>
      <c r="DT37" s="522"/>
      <c r="DU37" s="522"/>
      <c r="DV37" s="522"/>
      <c r="DW37" s="523"/>
      <c r="DX37" s="521"/>
      <c r="DY37" s="522"/>
      <c r="DZ37" s="522"/>
      <c r="EA37" s="523"/>
      <c r="EB37" s="521"/>
      <c r="EC37" s="522"/>
      <c r="ED37" s="522"/>
      <c r="EE37" s="523"/>
      <c r="EF37" s="521"/>
      <c r="EG37" s="522"/>
      <c r="EH37" s="522"/>
      <c r="EI37" s="522"/>
      <c r="EJ37" s="522"/>
      <c r="EK37" s="522"/>
      <c r="EL37" s="523"/>
      <c r="EM37" s="521"/>
      <c r="EN37" s="522"/>
      <c r="EO37" s="522"/>
      <c r="EP37" s="522"/>
      <c r="EQ37" s="522"/>
      <c r="ER37" s="523"/>
      <c r="ES37" s="521"/>
      <c r="ET37" s="522"/>
      <c r="EU37" s="522"/>
      <c r="EV37" s="522"/>
      <c r="EW37" s="522"/>
      <c r="EX37" s="523"/>
      <c r="EY37" s="521"/>
      <c r="EZ37" s="522"/>
      <c r="FA37" s="522"/>
      <c r="FB37" s="522"/>
      <c r="FC37" s="522"/>
      <c r="FD37" s="522"/>
      <c r="FE37" s="523"/>
      <c r="FF37" s="521"/>
      <c r="FG37" s="522"/>
      <c r="FH37" s="522"/>
      <c r="FI37" s="522"/>
      <c r="FJ37" s="522"/>
      <c r="FK37" s="522"/>
      <c r="FL37" s="523"/>
      <c r="FM37" s="521"/>
      <c r="FN37" s="522"/>
      <c r="FO37" s="522"/>
      <c r="FP37" s="522"/>
      <c r="FQ37" s="522"/>
      <c r="FR37" s="522"/>
      <c r="FS37" s="523"/>
      <c r="FT37" s="521"/>
      <c r="FU37" s="522"/>
      <c r="FV37" s="522"/>
      <c r="FW37" s="522"/>
      <c r="FX37" s="522"/>
      <c r="FY37" s="523"/>
      <c r="FZ37" s="521"/>
      <c r="GA37" s="522"/>
      <c r="GB37" s="522"/>
      <c r="GC37" s="522"/>
      <c r="GD37" s="522"/>
      <c r="GE37" s="522"/>
      <c r="GF37" s="523"/>
      <c r="GG37" s="521"/>
      <c r="GH37" s="522"/>
      <c r="GI37" s="522"/>
      <c r="GJ37" s="522"/>
      <c r="GK37" s="522"/>
      <c r="GL37" s="522"/>
      <c r="GM37" s="522"/>
      <c r="GN37" s="522"/>
      <c r="GO37" s="523"/>
      <c r="GP37" s="521"/>
      <c r="GQ37" s="522"/>
      <c r="GR37" s="522"/>
      <c r="GS37" s="522"/>
      <c r="GT37" s="522"/>
      <c r="GU37" s="522"/>
      <c r="GV37" s="523"/>
      <c r="GW37" s="521"/>
      <c r="GX37" s="522"/>
      <c r="GY37" s="522"/>
      <c r="GZ37" s="522"/>
      <c r="HA37" s="522"/>
      <c r="HB37" s="523"/>
      <c r="HC37" s="521"/>
      <c r="HD37" s="522"/>
      <c r="HE37" s="522"/>
      <c r="HF37" s="522"/>
      <c r="HG37" s="522"/>
      <c r="HH37" s="522"/>
      <c r="HI37" s="523"/>
      <c r="HJ37" s="521"/>
      <c r="HK37" s="522"/>
      <c r="HL37" s="522"/>
      <c r="HM37" s="522"/>
      <c r="HN37" s="522"/>
      <c r="HO37" s="523"/>
      <c r="HP37" s="521"/>
      <c r="HQ37" s="522"/>
      <c r="HR37" s="522"/>
      <c r="HS37" s="522"/>
      <c r="HT37" s="522"/>
      <c r="HU37" s="523"/>
      <c r="HV37" s="521"/>
      <c r="HW37" s="522"/>
      <c r="HX37" s="522"/>
      <c r="HY37" s="522"/>
      <c r="HZ37" s="522"/>
      <c r="IA37" s="522"/>
      <c r="IB37" s="523"/>
      <c r="IC37" s="521"/>
      <c r="ID37" s="522"/>
      <c r="IE37" s="522"/>
      <c r="IF37" s="522"/>
      <c r="IG37" s="522"/>
      <c r="IH37" s="523"/>
    </row>
    <row r="38" spans="1:242" s="2" customFormat="1" ht="31.5" customHeight="1" hidden="1">
      <c r="A38" s="518"/>
      <c r="B38" s="519"/>
      <c r="C38" s="519"/>
      <c r="D38" s="519"/>
      <c r="E38" s="520"/>
      <c r="F38" s="542" t="s">
        <v>318</v>
      </c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  <c r="Z38" s="544"/>
      <c r="AA38" s="521"/>
      <c r="AB38" s="522"/>
      <c r="AC38" s="522"/>
      <c r="AD38" s="522"/>
      <c r="AE38" s="522"/>
      <c r="AF38" s="523"/>
      <c r="AG38" s="521"/>
      <c r="AH38" s="522"/>
      <c r="AI38" s="522"/>
      <c r="AJ38" s="522"/>
      <c r="AK38" s="522"/>
      <c r="AL38" s="522"/>
      <c r="AM38" s="523"/>
      <c r="AN38" s="521"/>
      <c r="AO38" s="522"/>
      <c r="AP38" s="522"/>
      <c r="AQ38" s="522"/>
      <c r="AR38" s="522"/>
      <c r="AS38" s="522"/>
      <c r="AT38" s="523"/>
      <c r="AU38" s="521"/>
      <c r="AV38" s="522"/>
      <c r="AW38" s="522"/>
      <c r="AX38" s="522"/>
      <c r="AY38" s="522"/>
      <c r="AZ38" s="522"/>
      <c r="BA38" s="523"/>
      <c r="BB38" s="521"/>
      <c r="BC38" s="522"/>
      <c r="BD38" s="522"/>
      <c r="BE38" s="522"/>
      <c r="BF38" s="522"/>
      <c r="BG38" s="523"/>
      <c r="BH38" s="521"/>
      <c r="BI38" s="522"/>
      <c r="BJ38" s="522"/>
      <c r="BK38" s="522"/>
      <c r="BL38" s="522"/>
      <c r="BM38" s="522"/>
      <c r="BN38" s="523"/>
      <c r="BO38" s="521"/>
      <c r="BP38" s="522"/>
      <c r="BQ38" s="522"/>
      <c r="BR38" s="522"/>
      <c r="BS38" s="522"/>
      <c r="BT38" s="522"/>
      <c r="BU38" s="522"/>
      <c r="BV38" s="522"/>
      <c r="BW38" s="523"/>
      <c r="BX38" s="521"/>
      <c r="BY38" s="522"/>
      <c r="BZ38" s="522"/>
      <c r="CA38" s="522"/>
      <c r="CB38" s="522"/>
      <c r="CC38" s="522"/>
      <c r="CD38" s="523"/>
      <c r="CE38" s="521"/>
      <c r="CF38" s="522"/>
      <c r="CG38" s="522"/>
      <c r="CH38" s="522"/>
      <c r="CI38" s="522"/>
      <c r="CJ38" s="523"/>
      <c r="CK38" s="521"/>
      <c r="CL38" s="522"/>
      <c r="CM38" s="522"/>
      <c r="CN38" s="522"/>
      <c r="CO38" s="522"/>
      <c r="CP38" s="522"/>
      <c r="CQ38" s="523"/>
      <c r="CR38" s="521"/>
      <c r="CS38" s="522"/>
      <c r="CT38" s="522"/>
      <c r="CU38" s="522"/>
      <c r="CV38" s="522"/>
      <c r="CW38" s="523"/>
      <c r="CX38" s="521"/>
      <c r="CY38" s="522"/>
      <c r="CZ38" s="522"/>
      <c r="DA38" s="522"/>
      <c r="DB38" s="522"/>
      <c r="DC38" s="523"/>
      <c r="DD38" s="521"/>
      <c r="DE38" s="522"/>
      <c r="DF38" s="522"/>
      <c r="DG38" s="522"/>
      <c r="DH38" s="522"/>
      <c r="DI38" s="522"/>
      <c r="DJ38" s="523"/>
      <c r="DK38" s="521"/>
      <c r="DL38" s="522"/>
      <c r="DM38" s="522"/>
      <c r="DN38" s="522"/>
      <c r="DO38" s="522"/>
      <c r="DP38" s="523"/>
      <c r="DQ38" s="521"/>
      <c r="DR38" s="522"/>
      <c r="DS38" s="522"/>
      <c r="DT38" s="522"/>
      <c r="DU38" s="522"/>
      <c r="DV38" s="522"/>
      <c r="DW38" s="523"/>
      <c r="DX38" s="521"/>
      <c r="DY38" s="522"/>
      <c r="DZ38" s="522"/>
      <c r="EA38" s="523"/>
      <c r="EB38" s="521"/>
      <c r="EC38" s="522"/>
      <c r="ED38" s="522"/>
      <c r="EE38" s="523"/>
      <c r="EF38" s="521"/>
      <c r="EG38" s="522"/>
      <c r="EH38" s="522"/>
      <c r="EI38" s="522"/>
      <c r="EJ38" s="522"/>
      <c r="EK38" s="522"/>
      <c r="EL38" s="523"/>
      <c r="EM38" s="521"/>
      <c r="EN38" s="522"/>
      <c r="EO38" s="522"/>
      <c r="EP38" s="522"/>
      <c r="EQ38" s="522"/>
      <c r="ER38" s="523"/>
      <c r="ES38" s="521"/>
      <c r="ET38" s="522"/>
      <c r="EU38" s="522"/>
      <c r="EV38" s="522"/>
      <c r="EW38" s="522"/>
      <c r="EX38" s="523"/>
      <c r="EY38" s="521"/>
      <c r="EZ38" s="522"/>
      <c r="FA38" s="522"/>
      <c r="FB38" s="522"/>
      <c r="FC38" s="522"/>
      <c r="FD38" s="522"/>
      <c r="FE38" s="523"/>
      <c r="FF38" s="521"/>
      <c r="FG38" s="522"/>
      <c r="FH38" s="522"/>
      <c r="FI38" s="522"/>
      <c r="FJ38" s="522"/>
      <c r="FK38" s="522"/>
      <c r="FL38" s="523"/>
      <c r="FM38" s="521"/>
      <c r="FN38" s="522"/>
      <c r="FO38" s="522"/>
      <c r="FP38" s="522"/>
      <c r="FQ38" s="522"/>
      <c r="FR38" s="522"/>
      <c r="FS38" s="523"/>
      <c r="FT38" s="521"/>
      <c r="FU38" s="522"/>
      <c r="FV38" s="522"/>
      <c r="FW38" s="522"/>
      <c r="FX38" s="522"/>
      <c r="FY38" s="523"/>
      <c r="FZ38" s="521"/>
      <c r="GA38" s="522"/>
      <c r="GB38" s="522"/>
      <c r="GC38" s="522"/>
      <c r="GD38" s="522"/>
      <c r="GE38" s="522"/>
      <c r="GF38" s="523"/>
      <c r="GG38" s="521"/>
      <c r="GH38" s="522"/>
      <c r="GI38" s="522"/>
      <c r="GJ38" s="522"/>
      <c r="GK38" s="522"/>
      <c r="GL38" s="522"/>
      <c r="GM38" s="522"/>
      <c r="GN38" s="522"/>
      <c r="GO38" s="523"/>
      <c r="GP38" s="521"/>
      <c r="GQ38" s="522"/>
      <c r="GR38" s="522"/>
      <c r="GS38" s="522"/>
      <c r="GT38" s="522"/>
      <c r="GU38" s="522"/>
      <c r="GV38" s="523"/>
      <c r="GW38" s="521"/>
      <c r="GX38" s="522"/>
      <c r="GY38" s="522"/>
      <c r="GZ38" s="522"/>
      <c r="HA38" s="522"/>
      <c r="HB38" s="523"/>
      <c r="HC38" s="521"/>
      <c r="HD38" s="522"/>
      <c r="HE38" s="522"/>
      <c r="HF38" s="522"/>
      <c r="HG38" s="522"/>
      <c r="HH38" s="522"/>
      <c r="HI38" s="523"/>
      <c r="HJ38" s="521"/>
      <c r="HK38" s="522"/>
      <c r="HL38" s="522"/>
      <c r="HM38" s="522"/>
      <c r="HN38" s="522"/>
      <c r="HO38" s="523"/>
      <c r="HP38" s="521"/>
      <c r="HQ38" s="522"/>
      <c r="HR38" s="522"/>
      <c r="HS38" s="522"/>
      <c r="HT38" s="522"/>
      <c r="HU38" s="523"/>
      <c r="HV38" s="521"/>
      <c r="HW38" s="522"/>
      <c r="HX38" s="522"/>
      <c r="HY38" s="522"/>
      <c r="HZ38" s="522"/>
      <c r="IA38" s="522"/>
      <c r="IB38" s="523"/>
      <c r="IC38" s="521"/>
      <c r="ID38" s="522"/>
      <c r="IE38" s="522"/>
      <c r="IF38" s="522"/>
      <c r="IG38" s="522"/>
      <c r="IH38" s="523"/>
    </row>
    <row r="39" spans="1:242" s="2" customFormat="1" ht="10.5" customHeight="1" hidden="1">
      <c r="A39" s="573" t="s">
        <v>305</v>
      </c>
      <c r="B39" s="574"/>
      <c r="C39" s="574"/>
      <c r="D39" s="574"/>
      <c r="E39" s="575"/>
      <c r="F39" s="576" t="s">
        <v>308</v>
      </c>
      <c r="G39" s="577"/>
      <c r="H39" s="577"/>
      <c r="I39" s="577"/>
      <c r="J39" s="577"/>
      <c r="K39" s="577"/>
      <c r="L39" s="577"/>
      <c r="M39" s="577"/>
      <c r="N39" s="577"/>
      <c r="O39" s="577"/>
      <c r="P39" s="577"/>
      <c r="Q39" s="577"/>
      <c r="R39" s="577"/>
      <c r="S39" s="577"/>
      <c r="T39" s="577"/>
      <c r="U39" s="577"/>
      <c r="V39" s="577"/>
      <c r="W39" s="577"/>
      <c r="X39" s="577"/>
      <c r="Y39" s="577"/>
      <c r="Z39" s="578"/>
      <c r="AA39" s="512"/>
      <c r="AB39" s="513"/>
      <c r="AC39" s="513"/>
      <c r="AD39" s="513"/>
      <c r="AE39" s="513"/>
      <c r="AF39" s="514"/>
      <c r="AG39" s="512"/>
      <c r="AH39" s="513"/>
      <c r="AI39" s="513"/>
      <c r="AJ39" s="513"/>
      <c r="AK39" s="513"/>
      <c r="AL39" s="513"/>
      <c r="AM39" s="514"/>
      <c r="AN39" s="512"/>
      <c r="AO39" s="513"/>
      <c r="AP39" s="513"/>
      <c r="AQ39" s="513"/>
      <c r="AR39" s="513"/>
      <c r="AS39" s="513"/>
      <c r="AT39" s="514"/>
      <c r="AU39" s="512"/>
      <c r="AV39" s="513"/>
      <c r="AW39" s="513"/>
      <c r="AX39" s="513"/>
      <c r="AY39" s="513"/>
      <c r="AZ39" s="513"/>
      <c r="BA39" s="514"/>
      <c r="BB39" s="512"/>
      <c r="BC39" s="513"/>
      <c r="BD39" s="513"/>
      <c r="BE39" s="513"/>
      <c r="BF39" s="513"/>
      <c r="BG39" s="514"/>
      <c r="BH39" s="512"/>
      <c r="BI39" s="513"/>
      <c r="BJ39" s="513"/>
      <c r="BK39" s="513"/>
      <c r="BL39" s="513"/>
      <c r="BM39" s="513"/>
      <c r="BN39" s="514"/>
      <c r="BO39" s="512"/>
      <c r="BP39" s="513"/>
      <c r="BQ39" s="513"/>
      <c r="BR39" s="513"/>
      <c r="BS39" s="513"/>
      <c r="BT39" s="513"/>
      <c r="BU39" s="513"/>
      <c r="BV39" s="513"/>
      <c r="BW39" s="514"/>
      <c r="BX39" s="512"/>
      <c r="BY39" s="513"/>
      <c r="BZ39" s="513"/>
      <c r="CA39" s="513"/>
      <c r="CB39" s="513"/>
      <c r="CC39" s="513"/>
      <c r="CD39" s="514"/>
      <c r="CE39" s="512"/>
      <c r="CF39" s="513"/>
      <c r="CG39" s="513"/>
      <c r="CH39" s="513"/>
      <c r="CI39" s="513"/>
      <c r="CJ39" s="514"/>
      <c r="CK39" s="512"/>
      <c r="CL39" s="513"/>
      <c r="CM39" s="513"/>
      <c r="CN39" s="513"/>
      <c r="CO39" s="513"/>
      <c r="CP39" s="513"/>
      <c r="CQ39" s="514"/>
      <c r="CR39" s="512"/>
      <c r="CS39" s="513"/>
      <c r="CT39" s="513"/>
      <c r="CU39" s="513"/>
      <c r="CV39" s="513"/>
      <c r="CW39" s="514"/>
      <c r="CX39" s="512"/>
      <c r="CY39" s="513"/>
      <c r="CZ39" s="513"/>
      <c r="DA39" s="513"/>
      <c r="DB39" s="513"/>
      <c r="DC39" s="514"/>
      <c r="DD39" s="512"/>
      <c r="DE39" s="513"/>
      <c r="DF39" s="513"/>
      <c r="DG39" s="513"/>
      <c r="DH39" s="513"/>
      <c r="DI39" s="513"/>
      <c r="DJ39" s="514"/>
      <c r="DK39" s="512"/>
      <c r="DL39" s="513"/>
      <c r="DM39" s="513"/>
      <c r="DN39" s="513"/>
      <c r="DO39" s="513"/>
      <c r="DP39" s="514"/>
      <c r="DQ39" s="512"/>
      <c r="DR39" s="513"/>
      <c r="DS39" s="513"/>
      <c r="DT39" s="513"/>
      <c r="DU39" s="513"/>
      <c r="DV39" s="513"/>
      <c r="DW39" s="514"/>
      <c r="DX39" s="512"/>
      <c r="DY39" s="513"/>
      <c r="DZ39" s="513"/>
      <c r="EA39" s="514"/>
      <c r="EB39" s="512"/>
      <c r="EC39" s="513"/>
      <c r="ED39" s="513"/>
      <c r="EE39" s="514"/>
      <c r="EF39" s="512"/>
      <c r="EG39" s="513"/>
      <c r="EH39" s="513"/>
      <c r="EI39" s="513"/>
      <c r="EJ39" s="513"/>
      <c r="EK39" s="513"/>
      <c r="EL39" s="514"/>
      <c r="EM39" s="512"/>
      <c r="EN39" s="513"/>
      <c r="EO39" s="513"/>
      <c r="EP39" s="513"/>
      <c r="EQ39" s="513"/>
      <c r="ER39" s="514"/>
      <c r="ES39" s="512"/>
      <c r="ET39" s="513"/>
      <c r="EU39" s="513"/>
      <c r="EV39" s="513"/>
      <c r="EW39" s="513"/>
      <c r="EX39" s="514"/>
      <c r="EY39" s="512"/>
      <c r="EZ39" s="513"/>
      <c r="FA39" s="513"/>
      <c r="FB39" s="513"/>
      <c r="FC39" s="513"/>
      <c r="FD39" s="513"/>
      <c r="FE39" s="514"/>
      <c r="FF39" s="512"/>
      <c r="FG39" s="513"/>
      <c r="FH39" s="513"/>
      <c r="FI39" s="513"/>
      <c r="FJ39" s="513"/>
      <c r="FK39" s="513"/>
      <c r="FL39" s="514"/>
      <c r="FM39" s="512"/>
      <c r="FN39" s="513"/>
      <c r="FO39" s="513"/>
      <c r="FP39" s="513"/>
      <c r="FQ39" s="513"/>
      <c r="FR39" s="513"/>
      <c r="FS39" s="514"/>
      <c r="FT39" s="512"/>
      <c r="FU39" s="513"/>
      <c r="FV39" s="513"/>
      <c r="FW39" s="513"/>
      <c r="FX39" s="513"/>
      <c r="FY39" s="514"/>
      <c r="FZ39" s="512"/>
      <c r="GA39" s="513"/>
      <c r="GB39" s="513"/>
      <c r="GC39" s="513"/>
      <c r="GD39" s="513"/>
      <c r="GE39" s="513"/>
      <c r="GF39" s="514"/>
      <c r="GG39" s="512"/>
      <c r="GH39" s="513"/>
      <c r="GI39" s="513"/>
      <c r="GJ39" s="513"/>
      <c r="GK39" s="513"/>
      <c r="GL39" s="513"/>
      <c r="GM39" s="513"/>
      <c r="GN39" s="513"/>
      <c r="GO39" s="514"/>
      <c r="GP39" s="512"/>
      <c r="GQ39" s="513"/>
      <c r="GR39" s="513"/>
      <c r="GS39" s="513"/>
      <c r="GT39" s="513"/>
      <c r="GU39" s="513"/>
      <c r="GV39" s="514"/>
      <c r="GW39" s="512"/>
      <c r="GX39" s="513"/>
      <c r="GY39" s="513"/>
      <c r="GZ39" s="513"/>
      <c r="HA39" s="513"/>
      <c r="HB39" s="514"/>
      <c r="HC39" s="512"/>
      <c r="HD39" s="513"/>
      <c r="HE39" s="513"/>
      <c r="HF39" s="513"/>
      <c r="HG39" s="513"/>
      <c r="HH39" s="513"/>
      <c r="HI39" s="514"/>
      <c r="HJ39" s="512"/>
      <c r="HK39" s="513"/>
      <c r="HL39" s="513"/>
      <c r="HM39" s="513"/>
      <c r="HN39" s="513"/>
      <c r="HO39" s="514"/>
      <c r="HP39" s="512"/>
      <c r="HQ39" s="513"/>
      <c r="HR39" s="513"/>
      <c r="HS39" s="513"/>
      <c r="HT39" s="513"/>
      <c r="HU39" s="514"/>
      <c r="HV39" s="512"/>
      <c r="HW39" s="513"/>
      <c r="HX39" s="513"/>
      <c r="HY39" s="513"/>
      <c r="HZ39" s="513"/>
      <c r="IA39" s="513"/>
      <c r="IB39" s="514"/>
      <c r="IC39" s="512"/>
      <c r="ID39" s="513"/>
      <c r="IE39" s="513"/>
      <c r="IF39" s="513"/>
      <c r="IG39" s="513"/>
      <c r="IH39" s="514"/>
    </row>
    <row r="40" spans="1:242" s="2" customFormat="1" ht="10.5" customHeight="1" hidden="1">
      <c r="A40" s="573" t="s">
        <v>309</v>
      </c>
      <c r="B40" s="574"/>
      <c r="C40" s="574"/>
      <c r="D40" s="574"/>
      <c r="E40" s="575"/>
      <c r="F40" s="576" t="s">
        <v>310</v>
      </c>
      <c r="G40" s="577"/>
      <c r="H40" s="577"/>
      <c r="I40" s="577"/>
      <c r="J40" s="577"/>
      <c r="K40" s="577"/>
      <c r="L40" s="577"/>
      <c r="M40" s="577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577"/>
      <c r="Y40" s="577"/>
      <c r="Z40" s="578"/>
      <c r="AA40" s="512"/>
      <c r="AB40" s="513"/>
      <c r="AC40" s="513"/>
      <c r="AD40" s="513"/>
      <c r="AE40" s="513"/>
      <c r="AF40" s="514"/>
      <c r="AG40" s="512"/>
      <c r="AH40" s="513"/>
      <c r="AI40" s="513"/>
      <c r="AJ40" s="513"/>
      <c r="AK40" s="513"/>
      <c r="AL40" s="513"/>
      <c r="AM40" s="514"/>
      <c r="AN40" s="512"/>
      <c r="AO40" s="513"/>
      <c r="AP40" s="513"/>
      <c r="AQ40" s="513"/>
      <c r="AR40" s="513"/>
      <c r="AS40" s="513"/>
      <c r="AT40" s="514"/>
      <c r="AU40" s="512"/>
      <c r="AV40" s="513"/>
      <c r="AW40" s="513"/>
      <c r="AX40" s="513"/>
      <c r="AY40" s="513"/>
      <c r="AZ40" s="513"/>
      <c r="BA40" s="514"/>
      <c r="BB40" s="512"/>
      <c r="BC40" s="513"/>
      <c r="BD40" s="513"/>
      <c r="BE40" s="513"/>
      <c r="BF40" s="513"/>
      <c r="BG40" s="514"/>
      <c r="BH40" s="512"/>
      <c r="BI40" s="513"/>
      <c r="BJ40" s="513"/>
      <c r="BK40" s="513"/>
      <c r="BL40" s="513"/>
      <c r="BM40" s="513"/>
      <c r="BN40" s="514"/>
      <c r="BO40" s="512"/>
      <c r="BP40" s="513"/>
      <c r="BQ40" s="513"/>
      <c r="BR40" s="513"/>
      <c r="BS40" s="513"/>
      <c r="BT40" s="513"/>
      <c r="BU40" s="513"/>
      <c r="BV40" s="513"/>
      <c r="BW40" s="514"/>
      <c r="BX40" s="512"/>
      <c r="BY40" s="513"/>
      <c r="BZ40" s="513"/>
      <c r="CA40" s="513"/>
      <c r="CB40" s="513"/>
      <c r="CC40" s="513"/>
      <c r="CD40" s="514"/>
      <c r="CE40" s="512"/>
      <c r="CF40" s="513"/>
      <c r="CG40" s="513"/>
      <c r="CH40" s="513"/>
      <c r="CI40" s="513"/>
      <c r="CJ40" s="514"/>
      <c r="CK40" s="512"/>
      <c r="CL40" s="513"/>
      <c r="CM40" s="513"/>
      <c r="CN40" s="513"/>
      <c r="CO40" s="513"/>
      <c r="CP40" s="513"/>
      <c r="CQ40" s="514"/>
      <c r="CR40" s="512"/>
      <c r="CS40" s="513"/>
      <c r="CT40" s="513"/>
      <c r="CU40" s="513"/>
      <c r="CV40" s="513"/>
      <c r="CW40" s="514"/>
      <c r="CX40" s="512"/>
      <c r="CY40" s="513"/>
      <c r="CZ40" s="513"/>
      <c r="DA40" s="513"/>
      <c r="DB40" s="513"/>
      <c r="DC40" s="514"/>
      <c r="DD40" s="512"/>
      <c r="DE40" s="513"/>
      <c r="DF40" s="513"/>
      <c r="DG40" s="513"/>
      <c r="DH40" s="513"/>
      <c r="DI40" s="513"/>
      <c r="DJ40" s="514"/>
      <c r="DK40" s="512"/>
      <c r="DL40" s="513"/>
      <c r="DM40" s="513"/>
      <c r="DN40" s="513"/>
      <c r="DO40" s="513"/>
      <c r="DP40" s="514"/>
      <c r="DQ40" s="512"/>
      <c r="DR40" s="513"/>
      <c r="DS40" s="513"/>
      <c r="DT40" s="513"/>
      <c r="DU40" s="513"/>
      <c r="DV40" s="513"/>
      <c r="DW40" s="514"/>
      <c r="DX40" s="512"/>
      <c r="DY40" s="513"/>
      <c r="DZ40" s="513"/>
      <c r="EA40" s="514"/>
      <c r="EB40" s="512"/>
      <c r="EC40" s="513"/>
      <c r="ED40" s="513"/>
      <c r="EE40" s="514"/>
      <c r="EF40" s="512"/>
      <c r="EG40" s="513"/>
      <c r="EH40" s="513"/>
      <c r="EI40" s="513"/>
      <c r="EJ40" s="513"/>
      <c r="EK40" s="513"/>
      <c r="EL40" s="514"/>
      <c r="EM40" s="512"/>
      <c r="EN40" s="513"/>
      <c r="EO40" s="513"/>
      <c r="EP40" s="513"/>
      <c r="EQ40" s="513"/>
      <c r="ER40" s="514"/>
      <c r="ES40" s="512"/>
      <c r="ET40" s="513"/>
      <c r="EU40" s="513"/>
      <c r="EV40" s="513"/>
      <c r="EW40" s="513"/>
      <c r="EX40" s="514"/>
      <c r="EY40" s="512"/>
      <c r="EZ40" s="513"/>
      <c r="FA40" s="513"/>
      <c r="FB40" s="513"/>
      <c r="FC40" s="513"/>
      <c r="FD40" s="513"/>
      <c r="FE40" s="514"/>
      <c r="FF40" s="512"/>
      <c r="FG40" s="513"/>
      <c r="FH40" s="513"/>
      <c r="FI40" s="513"/>
      <c r="FJ40" s="513"/>
      <c r="FK40" s="513"/>
      <c r="FL40" s="514"/>
      <c r="FM40" s="512"/>
      <c r="FN40" s="513"/>
      <c r="FO40" s="513"/>
      <c r="FP40" s="513"/>
      <c r="FQ40" s="513"/>
      <c r="FR40" s="513"/>
      <c r="FS40" s="514"/>
      <c r="FT40" s="512"/>
      <c r="FU40" s="513"/>
      <c r="FV40" s="513"/>
      <c r="FW40" s="513"/>
      <c r="FX40" s="513"/>
      <c r="FY40" s="514"/>
      <c r="FZ40" s="512"/>
      <c r="GA40" s="513"/>
      <c r="GB40" s="513"/>
      <c r="GC40" s="513"/>
      <c r="GD40" s="513"/>
      <c r="GE40" s="513"/>
      <c r="GF40" s="514"/>
      <c r="GG40" s="512"/>
      <c r="GH40" s="513"/>
      <c r="GI40" s="513"/>
      <c r="GJ40" s="513"/>
      <c r="GK40" s="513"/>
      <c r="GL40" s="513"/>
      <c r="GM40" s="513"/>
      <c r="GN40" s="513"/>
      <c r="GO40" s="514"/>
      <c r="GP40" s="512"/>
      <c r="GQ40" s="513"/>
      <c r="GR40" s="513"/>
      <c r="GS40" s="513"/>
      <c r="GT40" s="513"/>
      <c r="GU40" s="513"/>
      <c r="GV40" s="514"/>
      <c r="GW40" s="512"/>
      <c r="GX40" s="513"/>
      <c r="GY40" s="513"/>
      <c r="GZ40" s="513"/>
      <c r="HA40" s="513"/>
      <c r="HB40" s="514"/>
      <c r="HC40" s="512"/>
      <c r="HD40" s="513"/>
      <c r="HE40" s="513"/>
      <c r="HF40" s="513"/>
      <c r="HG40" s="513"/>
      <c r="HH40" s="513"/>
      <c r="HI40" s="514"/>
      <c r="HJ40" s="512"/>
      <c r="HK40" s="513"/>
      <c r="HL40" s="513"/>
      <c r="HM40" s="513"/>
      <c r="HN40" s="513"/>
      <c r="HO40" s="514"/>
      <c r="HP40" s="512"/>
      <c r="HQ40" s="513"/>
      <c r="HR40" s="513"/>
      <c r="HS40" s="513"/>
      <c r="HT40" s="513"/>
      <c r="HU40" s="514"/>
      <c r="HV40" s="512"/>
      <c r="HW40" s="513"/>
      <c r="HX40" s="513"/>
      <c r="HY40" s="513"/>
      <c r="HZ40" s="513"/>
      <c r="IA40" s="513"/>
      <c r="IB40" s="514"/>
      <c r="IC40" s="512"/>
      <c r="ID40" s="513"/>
      <c r="IE40" s="513"/>
      <c r="IF40" s="513"/>
      <c r="IG40" s="513"/>
      <c r="IH40" s="514"/>
    </row>
    <row r="41" spans="1:242" s="2" customFormat="1" ht="10.5" customHeight="1" hidden="1">
      <c r="A41" s="573" t="s">
        <v>311</v>
      </c>
      <c r="B41" s="574"/>
      <c r="C41" s="574"/>
      <c r="D41" s="574"/>
      <c r="E41" s="575"/>
      <c r="F41" s="576"/>
      <c r="G41" s="577"/>
      <c r="H41" s="577"/>
      <c r="I41" s="577"/>
      <c r="J41" s="577"/>
      <c r="K41" s="577"/>
      <c r="L41" s="577"/>
      <c r="M41" s="577"/>
      <c r="N41" s="577"/>
      <c r="O41" s="577"/>
      <c r="P41" s="577"/>
      <c r="Q41" s="577"/>
      <c r="R41" s="577"/>
      <c r="S41" s="577"/>
      <c r="T41" s="577"/>
      <c r="U41" s="577"/>
      <c r="V41" s="577"/>
      <c r="W41" s="577"/>
      <c r="X41" s="577"/>
      <c r="Y41" s="577"/>
      <c r="Z41" s="578"/>
      <c r="AA41" s="512"/>
      <c r="AB41" s="513"/>
      <c r="AC41" s="513"/>
      <c r="AD41" s="513"/>
      <c r="AE41" s="513"/>
      <c r="AF41" s="514"/>
      <c r="AG41" s="512"/>
      <c r="AH41" s="513"/>
      <c r="AI41" s="513"/>
      <c r="AJ41" s="513"/>
      <c r="AK41" s="513"/>
      <c r="AL41" s="513"/>
      <c r="AM41" s="514"/>
      <c r="AN41" s="512"/>
      <c r="AO41" s="513"/>
      <c r="AP41" s="513"/>
      <c r="AQ41" s="513"/>
      <c r="AR41" s="513"/>
      <c r="AS41" s="513"/>
      <c r="AT41" s="514"/>
      <c r="AU41" s="512"/>
      <c r="AV41" s="513"/>
      <c r="AW41" s="513"/>
      <c r="AX41" s="513"/>
      <c r="AY41" s="513"/>
      <c r="AZ41" s="513"/>
      <c r="BA41" s="514"/>
      <c r="BB41" s="512"/>
      <c r="BC41" s="513"/>
      <c r="BD41" s="513"/>
      <c r="BE41" s="513"/>
      <c r="BF41" s="513"/>
      <c r="BG41" s="514"/>
      <c r="BH41" s="512"/>
      <c r="BI41" s="513"/>
      <c r="BJ41" s="513"/>
      <c r="BK41" s="513"/>
      <c r="BL41" s="513"/>
      <c r="BM41" s="513"/>
      <c r="BN41" s="514"/>
      <c r="BO41" s="512"/>
      <c r="BP41" s="513"/>
      <c r="BQ41" s="513"/>
      <c r="BR41" s="513"/>
      <c r="BS41" s="513"/>
      <c r="BT41" s="513"/>
      <c r="BU41" s="513"/>
      <c r="BV41" s="513"/>
      <c r="BW41" s="514"/>
      <c r="BX41" s="512"/>
      <c r="BY41" s="513"/>
      <c r="BZ41" s="513"/>
      <c r="CA41" s="513"/>
      <c r="CB41" s="513"/>
      <c r="CC41" s="513"/>
      <c r="CD41" s="514"/>
      <c r="CE41" s="512"/>
      <c r="CF41" s="513"/>
      <c r="CG41" s="513"/>
      <c r="CH41" s="513"/>
      <c r="CI41" s="513"/>
      <c r="CJ41" s="514"/>
      <c r="CK41" s="512"/>
      <c r="CL41" s="513"/>
      <c r="CM41" s="513"/>
      <c r="CN41" s="513"/>
      <c r="CO41" s="513"/>
      <c r="CP41" s="513"/>
      <c r="CQ41" s="514"/>
      <c r="CR41" s="512"/>
      <c r="CS41" s="513"/>
      <c r="CT41" s="513"/>
      <c r="CU41" s="513"/>
      <c r="CV41" s="513"/>
      <c r="CW41" s="514"/>
      <c r="CX41" s="512"/>
      <c r="CY41" s="513"/>
      <c r="CZ41" s="513"/>
      <c r="DA41" s="513"/>
      <c r="DB41" s="513"/>
      <c r="DC41" s="514"/>
      <c r="DD41" s="512"/>
      <c r="DE41" s="513"/>
      <c r="DF41" s="513"/>
      <c r="DG41" s="513"/>
      <c r="DH41" s="513"/>
      <c r="DI41" s="513"/>
      <c r="DJ41" s="514"/>
      <c r="DK41" s="512"/>
      <c r="DL41" s="513"/>
      <c r="DM41" s="513"/>
      <c r="DN41" s="513"/>
      <c r="DO41" s="513"/>
      <c r="DP41" s="514"/>
      <c r="DQ41" s="512"/>
      <c r="DR41" s="513"/>
      <c r="DS41" s="513"/>
      <c r="DT41" s="513"/>
      <c r="DU41" s="513"/>
      <c r="DV41" s="513"/>
      <c r="DW41" s="514"/>
      <c r="DX41" s="512"/>
      <c r="DY41" s="513"/>
      <c r="DZ41" s="513"/>
      <c r="EA41" s="514"/>
      <c r="EB41" s="512"/>
      <c r="EC41" s="513"/>
      <c r="ED41" s="513"/>
      <c r="EE41" s="514"/>
      <c r="EF41" s="512"/>
      <c r="EG41" s="513"/>
      <c r="EH41" s="513"/>
      <c r="EI41" s="513"/>
      <c r="EJ41" s="513"/>
      <c r="EK41" s="513"/>
      <c r="EL41" s="514"/>
      <c r="EM41" s="512"/>
      <c r="EN41" s="513"/>
      <c r="EO41" s="513"/>
      <c r="EP41" s="513"/>
      <c r="EQ41" s="513"/>
      <c r="ER41" s="514"/>
      <c r="ES41" s="512"/>
      <c r="ET41" s="513"/>
      <c r="EU41" s="513"/>
      <c r="EV41" s="513"/>
      <c r="EW41" s="513"/>
      <c r="EX41" s="514"/>
      <c r="EY41" s="512"/>
      <c r="EZ41" s="513"/>
      <c r="FA41" s="513"/>
      <c r="FB41" s="513"/>
      <c r="FC41" s="513"/>
      <c r="FD41" s="513"/>
      <c r="FE41" s="514"/>
      <c r="FF41" s="512"/>
      <c r="FG41" s="513"/>
      <c r="FH41" s="513"/>
      <c r="FI41" s="513"/>
      <c r="FJ41" s="513"/>
      <c r="FK41" s="513"/>
      <c r="FL41" s="514"/>
      <c r="FM41" s="512"/>
      <c r="FN41" s="513"/>
      <c r="FO41" s="513"/>
      <c r="FP41" s="513"/>
      <c r="FQ41" s="513"/>
      <c r="FR41" s="513"/>
      <c r="FS41" s="514"/>
      <c r="FT41" s="512"/>
      <c r="FU41" s="513"/>
      <c r="FV41" s="513"/>
      <c r="FW41" s="513"/>
      <c r="FX41" s="513"/>
      <c r="FY41" s="514"/>
      <c r="FZ41" s="512"/>
      <c r="GA41" s="513"/>
      <c r="GB41" s="513"/>
      <c r="GC41" s="513"/>
      <c r="GD41" s="513"/>
      <c r="GE41" s="513"/>
      <c r="GF41" s="514"/>
      <c r="GG41" s="512"/>
      <c r="GH41" s="513"/>
      <c r="GI41" s="513"/>
      <c r="GJ41" s="513"/>
      <c r="GK41" s="513"/>
      <c r="GL41" s="513"/>
      <c r="GM41" s="513"/>
      <c r="GN41" s="513"/>
      <c r="GO41" s="514"/>
      <c r="GP41" s="512"/>
      <c r="GQ41" s="513"/>
      <c r="GR41" s="513"/>
      <c r="GS41" s="513"/>
      <c r="GT41" s="513"/>
      <c r="GU41" s="513"/>
      <c r="GV41" s="514"/>
      <c r="GW41" s="512"/>
      <c r="GX41" s="513"/>
      <c r="GY41" s="513"/>
      <c r="GZ41" s="513"/>
      <c r="HA41" s="513"/>
      <c r="HB41" s="514"/>
      <c r="HC41" s="512"/>
      <c r="HD41" s="513"/>
      <c r="HE41" s="513"/>
      <c r="HF41" s="513"/>
      <c r="HG41" s="513"/>
      <c r="HH41" s="513"/>
      <c r="HI41" s="514"/>
      <c r="HJ41" s="512"/>
      <c r="HK41" s="513"/>
      <c r="HL41" s="513"/>
      <c r="HM41" s="513"/>
      <c r="HN41" s="513"/>
      <c r="HO41" s="514"/>
      <c r="HP41" s="512"/>
      <c r="HQ41" s="513"/>
      <c r="HR41" s="513"/>
      <c r="HS41" s="513"/>
      <c r="HT41" s="513"/>
      <c r="HU41" s="514"/>
      <c r="HV41" s="512"/>
      <c r="HW41" s="513"/>
      <c r="HX41" s="513"/>
      <c r="HY41" s="513"/>
      <c r="HZ41" s="513"/>
      <c r="IA41" s="513"/>
      <c r="IB41" s="514"/>
      <c r="IC41" s="512"/>
      <c r="ID41" s="513"/>
      <c r="IE41" s="513"/>
      <c r="IF41" s="513"/>
      <c r="IG41" s="513"/>
      <c r="IH41" s="514"/>
    </row>
    <row r="42" s="2" customFormat="1" ht="3" customHeight="1" hidden="1"/>
    <row r="43" spans="9:10" s="13" customFormat="1" ht="9.75" hidden="1">
      <c r="I43" s="14" t="s">
        <v>319</v>
      </c>
      <c r="J43" s="13" t="s">
        <v>358</v>
      </c>
    </row>
    <row r="44" spans="8:10" s="13" customFormat="1" ht="9.75" hidden="1">
      <c r="H44" s="14"/>
      <c r="I44" s="14" t="s">
        <v>321</v>
      </c>
      <c r="J44" s="13" t="s">
        <v>359</v>
      </c>
    </row>
    <row r="45" ht="11.25" hidden="1"/>
    <row r="48" spans="1:122" ht="11.25">
      <c r="A48" s="426" t="s">
        <v>400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6"/>
      <c r="BQ48" s="426"/>
      <c r="BR48" s="426"/>
      <c r="BS48" s="426"/>
      <c r="BT48" s="426"/>
      <c r="BU48" s="426"/>
      <c r="BV48" s="426"/>
      <c r="BW48" s="426"/>
      <c r="BX48" s="426"/>
      <c r="BY48" s="426"/>
      <c r="BZ48" s="426"/>
      <c r="CA48" s="426"/>
      <c r="CB48" s="426"/>
      <c r="CC48" s="426"/>
      <c r="CD48" s="426"/>
      <c r="CE48" s="426"/>
      <c r="CF48" s="426"/>
      <c r="CG48" s="426"/>
      <c r="CH48" s="426"/>
      <c r="CI48" s="426"/>
      <c r="CJ48" s="426"/>
      <c r="CK48" s="426"/>
      <c r="CL48" s="426"/>
      <c r="CM48" s="426"/>
      <c r="CN48" s="426"/>
      <c r="CO48" s="426"/>
      <c r="CP48" s="426"/>
      <c r="CQ48" s="426"/>
      <c r="CR48" s="426"/>
      <c r="CS48" s="426"/>
      <c r="CT48" s="426"/>
      <c r="CU48" s="426"/>
      <c r="CV48" s="426"/>
      <c r="CW48" s="426"/>
      <c r="CX48" s="426"/>
      <c r="CY48" s="426"/>
      <c r="CZ48" s="426"/>
      <c r="DA48" s="426"/>
      <c r="DB48" s="426"/>
      <c r="DC48" s="426"/>
      <c r="DD48" s="426"/>
      <c r="DE48" s="426"/>
      <c r="DF48" s="426"/>
      <c r="DG48" s="426"/>
      <c r="DH48" s="426"/>
      <c r="DI48" s="426"/>
      <c r="DJ48" s="426"/>
      <c r="DK48" s="426"/>
      <c r="DL48" s="426"/>
      <c r="DM48" s="426"/>
      <c r="DN48" s="426"/>
      <c r="DO48" s="426"/>
      <c r="DP48" s="426"/>
      <c r="DQ48" s="426"/>
      <c r="DR48" s="426"/>
    </row>
  </sheetData>
  <sheetProtection/>
  <mergeCells count="947">
    <mergeCell ref="HV28:IB28"/>
    <mergeCell ref="IC28:IH28"/>
    <mergeCell ref="GW28:HB28"/>
    <mergeCell ref="HC28:HI28"/>
    <mergeCell ref="HJ28:HO28"/>
    <mergeCell ref="HP28:HU28"/>
    <mergeCell ref="FT28:FY28"/>
    <mergeCell ref="FZ28:GF28"/>
    <mergeCell ref="GG28:GO28"/>
    <mergeCell ref="GP28:GV28"/>
    <mergeCell ref="DX28:EA28"/>
    <mergeCell ref="EB28:EE28"/>
    <mergeCell ref="EF28:EL28"/>
    <mergeCell ref="EM28:ER28"/>
    <mergeCell ref="HP27:HU27"/>
    <mergeCell ref="HV27:IB27"/>
    <mergeCell ref="IC27:IH27"/>
    <mergeCell ref="A28:E28"/>
    <mergeCell ref="F28:Z28"/>
    <mergeCell ref="BB28:BG28"/>
    <mergeCell ref="BH28:BN28"/>
    <mergeCell ref="BO28:BW28"/>
    <mergeCell ref="BX28:CD28"/>
    <mergeCell ref="DQ28:DW28"/>
    <mergeCell ref="GP27:GV27"/>
    <mergeCell ref="GW27:HB27"/>
    <mergeCell ref="HC27:HI27"/>
    <mergeCell ref="HJ27:HO27"/>
    <mergeCell ref="EM27:ER27"/>
    <mergeCell ref="FT27:FY27"/>
    <mergeCell ref="FZ27:GF27"/>
    <mergeCell ref="GG27:GO27"/>
    <mergeCell ref="DQ27:DW27"/>
    <mergeCell ref="DX27:EA27"/>
    <mergeCell ref="EB27:EE27"/>
    <mergeCell ref="EF27:EL27"/>
    <mergeCell ref="A26:E26"/>
    <mergeCell ref="BX26:CD26"/>
    <mergeCell ref="A27:E27"/>
    <mergeCell ref="F27:Z27"/>
    <mergeCell ref="BB27:BG27"/>
    <mergeCell ref="BH27:BN27"/>
    <mergeCell ref="BO27:BW27"/>
    <mergeCell ref="BX27:CD27"/>
    <mergeCell ref="F16:Z16"/>
    <mergeCell ref="A16:E16"/>
    <mergeCell ref="F12:Z14"/>
    <mergeCell ref="A12:E14"/>
    <mergeCell ref="AN18:AT18"/>
    <mergeCell ref="AU18:BA18"/>
    <mergeCell ref="A15:E15"/>
    <mergeCell ref="F15:Z15"/>
    <mergeCell ref="HV16:IB16"/>
    <mergeCell ref="IC16:IH16"/>
    <mergeCell ref="DQ16:DW16"/>
    <mergeCell ref="DX16:EA16"/>
    <mergeCell ref="EB16:EE16"/>
    <mergeCell ref="EM16:ER16"/>
    <mergeCell ref="EF16:EL16"/>
    <mergeCell ref="GW16:HB16"/>
    <mergeCell ref="HC16:HI16"/>
    <mergeCell ref="HJ16:HO16"/>
    <mergeCell ref="HP16:HU16"/>
    <mergeCell ref="FT16:FY16"/>
    <mergeCell ref="FZ16:GF16"/>
    <mergeCell ref="GG16:GO16"/>
    <mergeCell ref="GP16:GV16"/>
    <mergeCell ref="BB16:BG16"/>
    <mergeCell ref="BH16:BN16"/>
    <mergeCell ref="BO16:BW16"/>
    <mergeCell ref="BX16:CD16"/>
    <mergeCell ref="A48:DR48"/>
    <mergeCell ref="HV30:IB30"/>
    <mergeCell ref="IC30:IH30"/>
    <mergeCell ref="DX30:EA30"/>
    <mergeCell ref="EB30:EE30"/>
    <mergeCell ref="EF30:EL30"/>
    <mergeCell ref="EM30:ER30"/>
    <mergeCell ref="GW30:HB30"/>
    <mergeCell ref="HC30:HI30"/>
    <mergeCell ref="HJ30:HO30"/>
    <mergeCell ref="HP30:HU30"/>
    <mergeCell ref="FT30:FY30"/>
    <mergeCell ref="FZ30:GF30"/>
    <mergeCell ref="GG30:GO30"/>
    <mergeCell ref="GP30:GV30"/>
    <mergeCell ref="ES30:EX30"/>
    <mergeCell ref="EY30:FE30"/>
    <mergeCell ref="FF30:FL30"/>
    <mergeCell ref="FM30:FS30"/>
    <mergeCell ref="CX30:DC30"/>
    <mergeCell ref="DD30:DJ30"/>
    <mergeCell ref="DK30:DP30"/>
    <mergeCell ref="DQ30:DW30"/>
    <mergeCell ref="BX30:CD30"/>
    <mergeCell ref="CE30:CJ30"/>
    <mergeCell ref="CK30:CQ30"/>
    <mergeCell ref="CR30:CW30"/>
    <mergeCell ref="IC29:IH29"/>
    <mergeCell ref="A30:E30"/>
    <mergeCell ref="F30:Z30"/>
    <mergeCell ref="AA30:AF30"/>
    <mergeCell ref="AG30:AM30"/>
    <mergeCell ref="AN30:AT30"/>
    <mergeCell ref="AU30:BA30"/>
    <mergeCell ref="BB30:BG30"/>
    <mergeCell ref="BH30:BN30"/>
    <mergeCell ref="BO30:BW30"/>
    <mergeCell ref="HC29:HI29"/>
    <mergeCell ref="HJ29:HO29"/>
    <mergeCell ref="HP29:HU29"/>
    <mergeCell ref="HV29:IB29"/>
    <mergeCell ref="FZ29:GF29"/>
    <mergeCell ref="GG29:GO29"/>
    <mergeCell ref="GP29:GV29"/>
    <mergeCell ref="GW29:HB29"/>
    <mergeCell ref="EY29:FE29"/>
    <mergeCell ref="FF29:FL29"/>
    <mergeCell ref="FM29:FS29"/>
    <mergeCell ref="FT29:FY29"/>
    <mergeCell ref="EB29:EE29"/>
    <mergeCell ref="EF29:EL29"/>
    <mergeCell ref="EM29:ER29"/>
    <mergeCell ref="ES29:EX29"/>
    <mergeCell ref="II29:IV29"/>
    <mergeCell ref="AG29:AM29"/>
    <mergeCell ref="AN29:AT29"/>
    <mergeCell ref="AU29:BA29"/>
    <mergeCell ref="BB29:BG29"/>
    <mergeCell ref="BH29:BN29"/>
    <mergeCell ref="BO29:BW29"/>
    <mergeCell ref="BX29:CD29"/>
    <mergeCell ref="CE29:CJ29"/>
    <mergeCell ref="CK29:CQ29"/>
    <mergeCell ref="HJ26:HO26"/>
    <mergeCell ref="HP26:HU26"/>
    <mergeCell ref="HV26:IB26"/>
    <mergeCell ref="IC26:IH26"/>
    <mergeCell ref="GG26:GO26"/>
    <mergeCell ref="GP26:GV26"/>
    <mergeCell ref="GW26:HB26"/>
    <mergeCell ref="HC26:HI26"/>
    <mergeCell ref="FT26:FY26"/>
    <mergeCell ref="FZ26:GF26"/>
    <mergeCell ref="EF26:EL26"/>
    <mergeCell ref="EM26:ER26"/>
    <mergeCell ref="DQ26:DW26"/>
    <mergeCell ref="DX26:EA26"/>
    <mergeCell ref="EB26:EE26"/>
    <mergeCell ref="AA29:AF29"/>
    <mergeCell ref="CR29:CW29"/>
    <mergeCell ref="CX29:DC29"/>
    <mergeCell ref="DD29:DJ29"/>
    <mergeCell ref="DK29:DP29"/>
    <mergeCell ref="DQ29:DW29"/>
    <mergeCell ref="DX29:EA29"/>
    <mergeCell ref="F29:Z29"/>
    <mergeCell ref="A29:E29"/>
    <mergeCell ref="F26:Z26"/>
    <mergeCell ref="DX18:EA18"/>
    <mergeCell ref="BB26:BG26"/>
    <mergeCell ref="BH26:BN26"/>
    <mergeCell ref="BO26:BW26"/>
    <mergeCell ref="DD18:DJ18"/>
    <mergeCell ref="DK18:DP18"/>
    <mergeCell ref="ES12:IH12"/>
    <mergeCell ref="ES13:FS13"/>
    <mergeCell ref="FT13:GV13"/>
    <mergeCell ref="GW13:IB13"/>
    <mergeCell ref="IC13:IH14"/>
    <mergeCell ref="ES14:EX14"/>
    <mergeCell ref="EY14:FE14"/>
    <mergeCell ref="FF14:FL14"/>
    <mergeCell ref="FM14:FS14"/>
    <mergeCell ref="GW14:HB14"/>
    <mergeCell ref="CE13:DJ13"/>
    <mergeCell ref="DX14:EA14"/>
    <mergeCell ref="EB14:EE14"/>
    <mergeCell ref="EF14:EL14"/>
    <mergeCell ref="EM14:ER14"/>
    <mergeCell ref="AA12:DP12"/>
    <mergeCell ref="BB14:BG14"/>
    <mergeCell ref="BH14:BN14"/>
    <mergeCell ref="BO14:BW14"/>
    <mergeCell ref="AA13:BA13"/>
    <mergeCell ref="BB13:CD13"/>
    <mergeCell ref="AA14:AF14"/>
    <mergeCell ref="FT14:FY14"/>
    <mergeCell ref="DD14:DJ14"/>
    <mergeCell ref="DK13:DP14"/>
    <mergeCell ref="DQ14:DW14"/>
    <mergeCell ref="DQ12:ER13"/>
    <mergeCell ref="CR14:CW14"/>
    <mergeCell ref="CX14:DC14"/>
    <mergeCell ref="BX14:CD14"/>
    <mergeCell ref="HV14:IB14"/>
    <mergeCell ref="FZ14:GF14"/>
    <mergeCell ref="GG14:GO14"/>
    <mergeCell ref="GP14:GV14"/>
    <mergeCell ref="AG14:AM14"/>
    <mergeCell ref="AN14:AT14"/>
    <mergeCell ref="AU14:BA14"/>
    <mergeCell ref="CK14:CQ14"/>
    <mergeCell ref="CE14:CJ14"/>
    <mergeCell ref="HX10:HZ10"/>
    <mergeCell ref="IA10:IC10"/>
    <mergeCell ref="HC14:HI14"/>
    <mergeCell ref="HJ14:HO14"/>
    <mergeCell ref="HL1:IH1"/>
    <mergeCell ref="HL3:IH3"/>
    <mergeCell ref="HG6:IH6"/>
    <mergeCell ref="A2:IH2"/>
    <mergeCell ref="HL4:IH4"/>
    <mergeCell ref="HP14:HU14"/>
    <mergeCell ref="HP18:HU18"/>
    <mergeCell ref="HV18:IB18"/>
    <mergeCell ref="HC18:HI18"/>
    <mergeCell ref="HJ18:HO18"/>
    <mergeCell ref="IC18:IH18"/>
    <mergeCell ref="HG7:IH7"/>
    <mergeCell ref="HF10:HG10"/>
    <mergeCell ref="HH10:HJ10"/>
    <mergeCell ref="HK10:HL10"/>
    <mergeCell ref="HM10:HW10"/>
    <mergeCell ref="HJ17:HO17"/>
    <mergeCell ref="HP17:HU17"/>
    <mergeCell ref="HV17:IB17"/>
    <mergeCell ref="FT18:FY18"/>
    <mergeCell ref="FZ18:GF18"/>
    <mergeCell ref="GG18:GO18"/>
    <mergeCell ref="GW17:HB17"/>
    <mergeCell ref="HC17:HI17"/>
    <mergeCell ref="GP18:GV18"/>
    <mergeCell ref="GW18:HB18"/>
    <mergeCell ref="FZ17:GF17"/>
    <mergeCell ref="GG17:GO17"/>
    <mergeCell ref="GP17:GV17"/>
    <mergeCell ref="EM18:ER18"/>
    <mergeCell ref="ES18:EX18"/>
    <mergeCell ref="EY18:FE18"/>
    <mergeCell ref="FF18:FL18"/>
    <mergeCell ref="FM18:FS18"/>
    <mergeCell ref="BO18:BW18"/>
    <mergeCell ref="BX18:CD18"/>
    <mergeCell ref="BX17:CD17"/>
    <mergeCell ref="FF17:FL17"/>
    <mergeCell ref="FM17:FS17"/>
    <mergeCell ref="FT17:FY17"/>
    <mergeCell ref="EB18:EE18"/>
    <mergeCell ref="EF18:EL18"/>
    <mergeCell ref="DQ18:DW18"/>
    <mergeCell ref="AU17:BA17"/>
    <mergeCell ref="BB17:BG17"/>
    <mergeCell ref="BH17:BN17"/>
    <mergeCell ref="IC17:IH17"/>
    <mergeCell ref="CE18:CJ18"/>
    <mergeCell ref="CK18:CQ18"/>
    <mergeCell ref="CR18:CW18"/>
    <mergeCell ref="CX18:DC18"/>
    <mergeCell ref="BB18:BG18"/>
    <mergeCell ref="BH18:BN18"/>
    <mergeCell ref="AA15:AF15"/>
    <mergeCell ref="A18:E18"/>
    <mergeCell ref="F18:Z18"/>
    <mergeCell ref="AA18:AF18"/>
    <mergeCell ref="AG18:AM18"/>
    <mergeCell ref="AG15:AM15"/>
    <mergeCell ref="AN15:AT15"/>
    <mergeCell ref="AU15:BA15"/>
    <mergeCell ref="EF17:EL17"/>
    <mergeCell ref="BB15:BG15"/>
    <mergeCell ref="BH15:BN15"/>
    <mergeCell ref="BO15:BW15"/>
    <mergeCell ref="EB17:EE17"/>
    <mergeCell ref="BX15:CD15"/>
    <mergeCell ref="CE15:CJ15"/>
    <mergeCell ref="CK15:CQ15"/>
    <mergeCell ref="FF15:FL15"/>
    <mergeCell ref="EB15:EE15"/>
    <mergeCell ref="EF15:EL15"/>
    <mergeCell ref="CR15:CW15"/>
    <mergeCell ref="CX15:DC15"/>
    <mergeCell ref="DD15:DJ15"/>
    <mergeCell ref="DK15:DP15"/>
    <mergeCell ref="DQ15:DW15"/>
    <mergeCell ref="ES15:EX15"/>
    <mergeCell ref="CE17:CJ17"/>
    <mergeCell ref="CK17:CQ17"/>
    <mergeCell ref="CR17:CW17"/>
    <mergeCell ref="DX17:EA17"/>
    <mergeCell ref="DX15:EA15"/>
    <mergeCell ref="DQ17:DW17"/>
    <mergeCell ref="CX17:DC17"/>
    <mergeCell ref="DD17:DJ17"/>
    <mergeCell ref="DK17:DP17"/>
    <mergeCell ref="HP15:HU15"/>
    <mergeCell ref="HV15:IB15"/>
    <mergeCell ref="FZ15:GF15"/>
    <mergeCell ref="GG15:GO15"/>
    <mergeCell ref="GP15:GV15"/>
    <mergeCell ref="GW15:HB15"/>
    <mergeCell ref="BO17:BW17"/>
    <mergeCell ref="HC15:HI15"/>
    <mergeCell ref="HJ15:HO15"/>
    <mergeCell ref="FM15:FS15"/>
    <mergeCell ref="EY15:FE15"/>
    <mergeCell ref="EM17:ER17"/>
    <mergeCell ref="ES17:EX17"/>
    <mergeCell ref="EY17:FE17"/>
    <mergeCell ref="FT15:FY15"/>
    <mergeCell ref="EM15:ER15"/>
    <mergeCell ref="A19:E19"/>
    <mergeCell ref="F19:Z19"/>
    <mergeCell ref="AA19:AF19"/>
    <mergeCell ref="AG19:AM19"/>
    <mergeCell ref="IC15:IH15"/>
    <mergeCell ref="A17:E17"/>
    <mergeCell ref="F17:Z17"/>
    <mergeCell ref="AA17:AF17"/>
    <mergeCell ref="AG17:AM17"/>
    <mergeCell ref="AN17:AT17"/>
    <mergeCell ref="DD19:DJ19"/>
    <mergeCell ref="DK19:DP19"/>
    <mergeCell ref="AN19:AT19"/>
    <mergeCell ref="AU19:BA19"/>
    <mergeCell ref="BB19:BG19"/>
    <mergeCell ref="BH19:BN19"/>
    <mergeCell ref="BO19:BW19"/>
    <mergeCell ref="BX19:CD19"/>
    <mergeCell ref="CE19:CJ19"/>
    <mergeCell ref="CK19:CQ19"/>
    <mergeCell ref="CR19:CW19"/>
    <mergeCell ref="CX19:DC19"/>
    <mergeCell ref="HV19:IB19"/>
    <mergeCell ref="IC19:IH19"/>
    <mergeCell ref="FM19:FS19"/>
    <mergeCell ref="FT19:FY19"/>
    <mergeCell ref="FZ19:GF19"/>
    <mergeCell ref="GG19:GO19"/>
    <mergeCell ref="GP19:GV19"/>
    <mergeCell ref="GW19:HB19"/>
    <mergeCell ref="HC19:HI19"/>
    <mergeCell ref="HJ19:HO19"/>
    <mergeCell ref="HP19:HU19"/>
    <mergeCell ref="DQ19:DW19"/>
    <mergeCell ref="DX19:EA19"/>
    <mergeCell ref="EB19:EE19"/>
    <mergeCell ref="EF19:EL19"/>
    <mergeCell ref="EM19:ER19"/>
    <mergeCell ref="ES19:EX19"/>
    <mergeCell ref="EY19:FE19"/>
    <mergeCell ref="FF19:FL19"/>
    <mergeCell ref="A20:E20"/>
    <mergeCell ref="F20:Z20"/>
    <mergeCell ref="AA20:AF20"/>
    <mergeCell ref="AG20:AM20"/>
    <mergeCell ref="CK20:CQ20"/>
    <mergeCell ref="CR20:CW20"/>
    <mergeCell ref="AN20:AT20"/>
    <mergeCell ref="AU20:BA20"/>
    <mergeCell ref="BB20:BG20"/>
    <mergeCell ref="CX20:DC20"/>
    <mergeCell ref="DD20:DJ20"/>
    <mergeCell ref="BH20:BN20"/>
    <mergeCell ref="BO20:BW20"/>
    <mergeCell ref="BX20:CD20"/>
    <mergeCell ref="CE20:CJ20"/>
    <mergeCell ref="EF20:EL20"/>
    <mergeCell ref="EM20:ER20"/>
    <mergeCell ref="ES20:EX20"/>
    <mergeCell ref="EY20:FE20"/>
    <mergeCell ref="DK20:DP20"/>
    <mergeCell ref="DQ20:DW20"/>
    <mergeCell ref="DX20:EA20"/>
    <mergeCell ref="EB20:EE20"/>
    <mergeCell ref="HV20:IB20"/>
    <mergeCell ref="IC20:IH20"/>
    <mergeCell ref="GG20:GO20"/>
    <mergeCell ref="GP20:GV20"/>
    <mergeCell ref="GW20:HB20"/>
    <mergeCell ref="HC20:HI20"/>
    <mergeCell ref="HJ20:HO20"/>
    <mergeCell ref="HP20:HU20"/>
    <mergeCell ref="A21:E21"/>
    <mergeCell ref="F21:Z21"/>
    <mergeCell ref="AA21:AF21"/>
    <mergeCell ref="AG21:AM21"/>
    <mergeCell ref="FF20:FL20"/>
    <mergeCell ref="FM20:FS20"/>
    <mergeCell ref="AN21:AT21"/>
    <mergeCell ref="AU21:BA21"/>
    <mergeCell ref="BB21:BG21"/>
    <mergeCell ref="BH21:BN21"/>
    <mergeCell ref="FT20:FY20"/>
    <mergeCell ref="FZ20:GF20"/>
    <mergeCell ref="BO21:BW21"/>
    <mergeCell ref="BX21:CD21"/>
    <mergeCell ref="CE21:CJ21"/>
    <mergeCell ref="CK21:CQ21"/>
    <mergeCell ref="DQ21:DW21"/>
    <mergeCell ref="DX21:EA21"/>
    <mergeCell ref="EB21:EE21"/>
    <mergeCell ref="EF21:EL21"/>
    <mergeCell ref="CR21:CW21"/>
    <mergeCell ref="CX21:DC21"/>
    <mergeCell ref="DD21:DJ21"/>
    <mergeCell ref="DK21:DP21"/>
    <mergeCell ref="FZ21:GF21"/>
    <mergeCell ref="GG21:GO21"/>
    <mergeCell ref="EM21:ER21"/>
    <mergeCell ref="ES21:EX21"/>
    <mergeCell ref="EY21:FE21"/>
    <mergeCell ref="FF21:FL21"/>
    <mergeCell ref="FM21:FS21"/>
    <mergeCell ref="FT21:FY21"/>
    <mergeCell ref="IC21:IH21"/>
    <mergeCell ref="A22:E22"/>
    <mergeCell ref="F22:Z22"/>
    <mergeCell ref="AA22:AF22"/>
    <mergeCell ref="AG22:AM22"/>
    <mergeCell ref="AN22:AT22"/>
    <mergeCell ref="AU22:BA22"/>
    <mergeCell ref="BB22:BG22"/>
    <mergeCell ref="GP21:GV21"/>
    <mergeCell ref="GW21:HB21"/>
    <mergeCell ref="BH22:BN22"/>
    <mergeCell ref="BO22:BW22"/>
    <mergeCell ref="BX22:CD22"/>
    <mergeCell ref="CE22:CJ22"/>
    <mergeCell ref="CK22:CQ22"/>
    <mergeCell ref="CR22:CW22"/>
    <mergeCell ref="CX22:DC22"/>
    <mergeCell ref="DD22:DJ22"/>
    <mergeCell ref="HP21:HU21"/>
    <mergeCell ref="HV21:IB21"/>
    <mergeCell ref="HC21:HI21"/>
    <mergeCell ref="HJ21:HO21"/>
    <mergeCell ref="DK22:DP22"/>
    <mergeCell ref="DQ22:DW22"/>
    <mergeCell ref="DX22:EA22"/>
    <mergeCell ref="EB22:EE22"/>
    <mergeCell ref="FF22:FL22"/>
    <mergeCell ref="FM22:FS22"/>
    <mergeCell ref="FT22:FY22"/>
    <mergeCell ref="FZ22:GF22"/>
    <mergeCell ref="EF22:EL22"/>
    <mergeCell ref="EM22:ER22"/>
    <mergeCell ref="ES22:EX22"/>
    <mergeCell ref="EY22:FE22"/>
    <mergeCell ref="HJ22:HO22"/>
    <mergeCell ref="HP22:HU22"/>
    <mergeCell ref="HV22:IB22"/>
    <mergeCell ref="IC22:IH22"/>
    <mergeCell ref="GG22:GO22"/>
    <mergeCell ref="GP22:GV22"/>
    <mergeCell ref="GW22:HB22"/>
    <mergeCell ref="HC22:HI22"/>
    <mergeCell ref="AN23:AT23"/>
    <mergeCell ref="AU23:BA23"/>
    <mergeCell ref="BB23:BG23"/>
    <mergeCell ref="BH23:BN23"/>
    <mergeCell ref="A23:E23"/>
    <mergeCell ref="F23:Z23"/>
    <mergeCell ref="AA23:AF23"/>
    <mergeCell ref="AG23:AM23"/>
    <mergeCell ref="CR23:CW23"/>
    <mergeCell ref="CX23:DC23"/>
    <mergeCell ref="DD23:DJ23"/>
    <mergeCell ref="DK23:DP23"/>
    <mergeCell ref="BO23:BW23"/>
    <mergeCell ref="BX23:CD23"/>
    <mergeCell ref="CE23:CJ23"/>
    <mergeCell ref="CK23:CQ23"/>
    <mergeCell ref="EM23:ER23"/>
    <mergeCell ref="ES23:EX23"/>
    <mergeCell ref="EY23:FE23"/>
    <mergeCell ref="FF23:FL23"/>
    <mergeCell ref="DQ23:DW23"/>
    <mergeCell ref="DX23:EA23"/>
    <mergeCell ref="EB23:EE23"/>
    <mergeCell ref="EF23:EL23"/>
    <mergeCell ref="GP23:GV23"/>
    <mergeCell ref="GW23:HB23"/>
    <mergeCell ref="HC23:HI23"/>
    <mergeCell ref="HJ23:HO23"/>
    <mergeCell ref="FM23:FS23"/>
    <mergeCell ref="FT23:FY23"/>
    <mergeCell ref="FZ23:GF23"/>
    <mergeCell ref="GG23:GO23"/>
    <mergeCell ref="HP23:HU23"/>
    <mergeCell ref="HV23:IB23"/>
    <mergeCell ref="IC23:IH23"/>
    <mergeCell ref="A24:E24"/>
    <mergeCell ref="F24:Z24"/>
    <mergeCell ref="AA24:AF24"/>
    <mergeCell ref="AG24:AM24"/>
    <mergeCell ref="AN24:AT24"/>
    <mergeCell ref="AU24:BA24"/>
    <mergeCell ref="BB24:BG24"/>
    <mergeCell ref="CK24:CQ24"/>
    <mergeCell ref="CR24:CW24"/>
    <mergeCell ref="CX24:DC24"/>
    <mergeCell ref="DD24:DJ24"/>
    <mergeCell ref="BH24:BN24"/>
    <mergeCell ref="BO24:BW24"/>
    <mergeCell ref="BX24:CD24"/>
    <mergeCell ref="CE24:CJ24"/>
    <mergeCell ref="EF24:EL24"/>
    <mergeCell ref="EM24:ER24"/>
    <mergeCell ref="ES24:EX24"/>
    <mergeCell ref="EY24:FE24"/>
    <mergeCell ref="DK24:DP24"/>
    <mergeCell ref="DQ24:DW24"/>
    <mergeCell ref="DX24:EA24"/>
    <mergeCell ref="EB24:EE24"/>
    <mergeCell ref="HV24:IB24"/>
    <mergeCell ref="IC24:IH24"/>
    <mergeCell ref="GG24:GO24"/>
    <mergeCell ref="GP24:GV24"/>
    <mergeCell ref="GW24:HB24"/>
    <mergeCell ref="HC24:HI24"/>
    <mergeCell ref="HJ24:HO24"/>
    <mergeCell ref="HP24:HU24"/>
    <mergeCell ref="A25:E25"/>
    <mergeCell ref="F25:Z25"/>
    <mergeCell ref="AA25:AF25"/>
    <mergeCell ref="AG25:AM25"/>
    <mergeCell ref="FF24:FL24"/>
    <mergeCell ref="FM24:FS24"/>
    <mergeCell ref="AN25:AT25"/>
    <mergeCell ref="AU25:BA25"/>
    <mergeCell ref="BB25:BG25"/>
    <mergeCell ref="BH25:BN25"/>
    <mergeCell ref="FT24:FY24"/>
    <mergeCell ref="FZ24:GF24"/>
    <mergeCell ref="BO25:BW25"/>
    <mergeCell ref="BX25:CD25"/>
    <mergeCell ref="CE25:CJ25"/>
    <mergeCell ref="CK25:CQ25"/>
    <mergeCell ref="DQ25:DW25"/>
    <mergeCell ref="DX25:EA25"/>
    <mergeCell ref="EB25:EE25"/>
    <mergeCell ref="EF25:EL25"/>
    <mergeCell ref="CR25:CW25"/>
    <mergeCell ref="CX25:DC25"/>
    <mergeCell ref="DD25:DJ25"/>
    <mergeCell ref="DK25:DP25"/>
    <mergeCell ref="FZ25:GF25"/>
    <mergeCell ref="GG25:GO25"/>
    <mergeCell ref="EM25:ER25"/>
    <mergeCell ref="ES25:EX25"/>
    <mergeCell ref="EY25:FE25"/>
    <mergeCell ref="FF25:FL25"/>
    <mergeCell ref="FM25:FS25"/>
    <mergeCell ref="FT25:FY25"/>
    <mergeCell ref="IC25:IH25"/>
    <mergeCell ref="A32:E32"/>
    <mergeCell ref="F32:Z32"/>
    <mergeCell ref="AA32:AF32"/>
    <mergeCell ref="AG32:AM32"/>
    <mergeCell ref="AN32:AT32"/>
    <mergeCell ref="AU32:BA32"/>
    <mergeCell ref="BB32:BG32"/>
    <mergeCell ref="GP25:GV25"/>
    <mergeCell ref="GW25:HB25"/>
    <mergeCell ref="BH32:BN32"/>
    <mergeCell ref="BO32:BW32"/>
    <mergeCell ref="BX32:CD32"/>
    <mergeCell ref="CE32:CJ32"/>
    <mergeCell ref="CK32:CQ32"/>
    <mergeCell ref="CR32:CW32"/>
    <mergeCell ref="CX32:DC32"/>
    <mergeCell ref="DD32:DJ32"/>
    <mergeCell ref="HP25:HU25"/>
    <mergeCell ref="HV25:IB25"/>
    <mergeCell ref="HC25:HI25"/>
    <mergeCell ref="HJ25:HO25"/>
    <mergeCell ref="DK32:DP32"/>
    <mergeCell ref="DQ32:DW32"/>
    <mergeCell ref="DX32:EA32"/>
    <mergeCell ref="EB32:EE32"/>
    <mergeCell ref="FF32:FL32"/>
    <mergeCell ref="FM32:FS32"/>
    <mergeCell ref="FT32:FY32"/>
    <mergeCell ref="FZ32:GF32"/>
    <mergeCell ref="EF32:EL32"/>
    <mergeCell ref="EM32:ER32"/>
    <mergeCell ref="ES32:EX32"/>
    <mergeCell ref="EY32:FE32"/>
    <mergeCell ref="HJ32:HO32"/>
    <mergeCell ref="HP32:HU32"/>
    <mergeCell ref="HV32:IB32"/>
    <mergeCell ref="IC32:IH32"/>
    <mergeCell ref="GG32:GO32"/>
    <mergeCell ref="GP32:GV32"/>
    <mergeCell ref="GW32:HB32"/>
    <mergeCell ref="HC32:HI32"/>
    <mergeCell ref="AN33:AT33"/>
    <mergeCell ref="AU33:BA33"/>
    <mergeCell ref="BB33:BG33"/>
    <mergeCell ref="BH33:BN33"/>
    <mergeCell ref="A33:E33"/>
    <mergeCell ref="F33:Z33"/>
    <mergeCell ref="AA33:AF33"/>
    <mergeCell ref="AG33:AM33"/>
    <mergeCell ref="CR33:CW33"/>
    <mergeCell ref="CX33:DC33"/>
    <mergeCell ref="DD33:DJ33"/>
    <mergeCell ref="DK33:DP33"/>
    <mergeCell ref="BO33:BW33"/>
    <mergeCell ref="BX33:CD33"/>
    <mergeCell ref="CE33:CJ33"/>
    <mergeCell ref="CK33:CQ33"/>
    <mergeCell ref="EY33:FE33"/>
    <mergeCell ref="FF33:FL33"/>
    <mergeCell ref="DQ33:DW33"/>
    <mergeCell ref="DX33:EA33"/>
    <mergeCell ref="EB33:EE33"/>
    <mergeCell ref="EF33:EL33"/>
    <mergeCell ref="HV33:IB33"/>
    <mergeCell ref="IC33:IH33"/>
    <mergeCell ref="GP33:GV33"/>
    <mergeCell ref="GW33:HB33"/>
    <mergeCell ref="HC33:HI33"/>
    <mergeCell ref="HJ33:HO33"/>
    <mergeCell ref="BO34:BW34"/>
    <mergeCell ref="BX34:CD34"/>
    <mergeCell ref="CE34:CJ34"/>
    <mergeCell ref="HP33:HU33"/>
    <mergeCell ref="FM33:FS33"/>
    <mergeCell ref="FT33:FY33"/>
    <mergeCell ref="FZ33:GF33"/>
    <mergeCell ref="GG33:GO33"/>
    <mergeCell ref="EM33:ER33"/>
    <mergeCell ref="ES33:EX33"/>
    <mergeCell ref="DK34:DP34"/>
    <mergeCell ref="DQ34:DW34"/>
    <mergeCell ref="DX34:EA34"/>
    <mergeCell ref="EB34:EE34"/>
    <mergeCell ref="CK34:CQ34"/>
    <mergeCell ref="CR34:CW34"/>
    <mergeCell ref="CX34:DC34"/>
    <mergeCell ref="DD34:DJ34"/>
    <mergeCell ref="FF34:FL34"/>
    <mergeCell ref="FM34:FS34"/>
    <mergeCell ref="FT34:FY34"/>
    <mergeCell ref="FZ34:GF34"/>
    <mergeCell ref="EF34:EL34"/>
    <mergeCell ref="EM34:ER34"/>
    <mergeCell ref="ES34:EX34"/>
    <mergeCell ref="EY34:FE34"/>
    <mergeCell ref="HJ34:HO34"/>
    <mergeCell ref="HP34:HU34"/>
    <mergeCell ref="HV34:IB34"/>
    <mergeCell ref="IC34:IH34"/>
    <mergeCell ref="GG34:GO34"/>
    <mergeCell ref="GP34:GV34"/>
    <mergeCell ref="GW34:HB34"/>
    <mergeCell ref="HC34:HI34"/>
    <mergeCell ref="AN34:AT34"/>
    <mergeCell ref="AU34:BA34"/>
    <mergeCell ref="BB34:BG34"/>
    <mergeCell ref="BH34:BN34"/>
    <mergeCell ref="A34:E34"/>
    <mergeCell ref="F34:Z34"/>
    <mergeCell ref="AA34:AF34"/>
    <mergeCell ref="AG34:AM34"/>
    <mergeCell ref="AN35:AT35"/>
    <mergeCell ref="AU35:BA35"/>
    <mergeCell ref="BB35:BG35"/>
    <mergeCell ref="BH35:BN35"/>
    <mergeCell ref="A35:E35"/>
    <mergeCell ref="F35:Z35"/>
    <mergeCell ref="AA35:AF35"/>
    <mergeCell ref="AG35:AM35"/>
    <mergeCell ref="CR35:CW35"/>
    <mergeCell ref="CX35:DC35"/>
    <mergeCell ref="DD35:DJ35"/>
    <mergeCell ref="DK35:DP35"/>
    <mergeCell ref="BO35:BW35"/>
    <mergeCell ref="BX35:CD35"/>
    <mergeCell ref="CE35:CJ35"/>
    <mergeCell ref="CK35:CQ35"/>
    <mergeCell ref="EM35:ER35"/>
    <mergeCell ref="ES35:EX35"/>
    <mergeCell ref="EY35:FE35"/>
    <mergeCell ref="FF35:FL35"/>
    <mergeCell ref="DQ35:DW35"/>
    <mergeCell ref="DX35:EA35"/>
    <mergeCell ref="EB35:EE35"/>
    <mergeCell ref="EF35:EL35"/>
    <mergeCell ref="GP35:GV35"/>
    <mergeCell ref="GW35:HB35"/>
    <mergeCell ref="HC35:HI35"/>
    <mergeCell ref="HJ35:HO35"/>
    <mergeCell ref="FM35:FS35"/>
    <mergeCell ref="FT35:FY35"/>
    <mergeCell ref="FZ35:GF35"/>
    <mergeCell ref="GG35:GO35"/>
    <mergeCell ref="HP35:HU35"/>
    <mergeCell ref="HV35:IB35"/>
    <mergeCell ref="IC35:IH35"/>
    <mergeCell ref="A36:E36"/>
    <mergeCell ref="F36:Z36"/>
    <mergeCell ref="AA36:AF36"/>
    <mergeCell ref="AG36:AM36"/>
    <mergeCell ref="AN36:AT36"/>
    <mergeCell ref="AU36:BA36"/>
    <mergeCell ref="BB36:BG36"/>
    <mergeCell ref="CK36:CQ36"/>
    <mergeCell ref="CR36:CW36"/>
    <mergeCell ref="CX36:DC36"/>
    <mergeCell ref="DD36:DJ36"/>
    <mergeCell ref="BH36:BN36"/>
    <mergeCell ref="BO36:BW36"/>
    <mergeCell ref="BX36:CD36"/>
    <mergeCell ref="CE36:CJ36"/>
    <mergeCell ref="ES36:EX36"/>
    <mergeCell ref="EY36:FE36"/>
    <mergeCell ref="DK36:DP36"/>
    <mergeCell ref="DQ36:DW36"/>
    <mergeCell ref="DX36:EA36"/>
    <mergeCell ref="EB36:EE36"/>
    <mergeCell ref="HV36:IB36"/>
    <mergeCell ref="IC36:IH36"/>
    <mergeCell ref="GG36:GO36"/>
    <mergeCell ref="GP36:GV36"/>
    <mergeCell ref="GW36:HB36"/>
    <mergeCell ref="HC36:HI36"/>
    <mergeCell ref="AA37:AF37"/>
    <mergeCell ref="AG37:AM37"/>
    <mergeCell ref="HJ36:HO36"/>
    <mergeCell ref="HP36:HU36"/>
    <mergeCell ref="FF36:FL36"/>
    <mergeCell ref="FM36:FS36"/>
    <mergeCell ref="FT36:FY36"/>
    <mergeCell ref="FZ36:GF36"/>
    <mergeCell ref="EF36:EL36"/>
    <mergeCell ref="EM36:ER36"/>
    <mergeCell ref="BO37:BW37"/>
    <mergeCell ref="BX37:CD37"/>
    <mergeCell ref="CE37:CJ37"/>
    <mergeCell ref="CK37:CQ37"/>
    <mergeCell ref="AN37:AT37"/>
    <mergeCell ref="AU37:BA37"/>
    <mergeCell ref="BB37:BG37"/>
    <mergeCell ref="BH37:BN37"/>
    <mergeCell ref="DQ37:DW37"/>
    <mergeCell ref="DX37:EA37"/>
    <mergeCell ref="EB37:EE37"/>
    <mergeCell ref="EF37:EL37"/>
    <mergeCell ref="CR37:CW37"/>
    <mergeCell ref="CX37:DC37"/>
    <mergeCell ref="DD37:DJ37"/>
    <mergeCell ref="DK37:DP37"/>
    <mergeCell ref="FZ37:GF37"/>
    <mergeCell ref="GG37:GO37"/>
    <mergeCell ref="EM37:ER37"/>
    <mergeCell ref="ES37:EX37"/>
    <mergeCell ref="EY37:FE37"/>
    <mergeCell ref="FF37:FL37"/>
    <mergeCell ref="HP37:HU37"/>
    <mergeCell ref="HV37:IB37"/>
    <mergeCell ref="IC37:IH37"/>
    <mergeCell ref="A37:Z37"/>
    <mergeCell ref="GP37:GV37"/>
    <mergeCell ref="GW37:HB37"/>
    <mergeCell ref="HC37:HI37"/>
    <mergeCell ref="HJ37:HO37"/>
    <mergeCell ref="FM37:FS37"/>
    <mergeCell ref="FT37:FY37"/>
    <mergeCell ref="AN38:AT38"/>
    <mergeCell ref="AU38:BA38"/>
    <mergeCell ref="BB38:BG38"/>
    <mergeCell ref="BH38:BN38"/>
    <mergeCell ref="A38:E38"/>
    <mergeCell ref="F38:Z38"/>
    <mergeCell ref="AA38:AF38"/>
    <mergeCell ref="AG38:AM38"/>
    <mergeCell ref="CR38:CW38"/>
    <mergeCell ref="CX38:DC38"/>
    <mergeCell ref="DD38:DJ38"/>
    <mergeCell ref="DK38:DP38"/>
    <mergeCell ref="BO38:BW38"/>
    <mergeCell ref="BX38:CD38"/>
    <mergeCell ref="CE38:CJ38"/>
    <mergeCell ref="CK38:CQ38"/>
    <mergeCell ref="EM38:ER38"/>
    <mergeCell ref="ES38:EX38"/>
    <mergeCell ref="EY38:FE38"/>
    <mergeCell ref="FF38:FL38"/>
    <mergeCell ref="DQ38:DW38"/>
    <mergeCell ref="DX38:EA38"/>
    <mergeCell ref="EB38:EE38"/>
    <mergeCell ref="EF38:EL38"/>
    <mergeCell ref="GP38:GV38"/>
    <mergeCell ref="GW38:HB38"/>
    <mergeCell ref="HC38:HI38"/>
    <mergeCell ref="HJ38:HO38"/>
    <mergeCell ref="FM38:FS38"/>
    <mergeCell ref="FT38:FY38"/>
    <mergeCell ref="FZ38:GF38"/>
    <mergeCell ref="GG38:GO38"/>
    <mergeCell ref="HP38:HU38"/>
    <mergeCell ref="HV38:IB38"/>
    <mergeCell ref="IC38:IH38"/>
    <mergeCell ref="A39:E39"/>
    <mergeCell ref="F39:Z39"/>
    <mergeCell ref="AA39:AF39"/>
    <mergeCell ref="AG39:AM39"/>
    <mergeCell ref="AN39:AT39"/>
    <mergeCell ref="AU39:BA39"/>
    <mergeCell ref="BB39:BG39"/>
    <mergeCell ref="CK39:CQ39"/>
    <mergeCell ref="CR39:CW39"/>
    <mergeCell ref="CX39:DC39"/>
    <mergeCell ref="DD39:DJ39"/>
    <mergeCell ref="BH39:BN39"/>
    <mergeCell ref="BO39:BW39"/>
    <mergeCell ref="BX39:CD39"/>
    <mergeCell ref="CE39:CJ39"/>
    <mergeCell ref="HJ39:HO39"/>
    <mergeCell ref="HP39:HU39"/>
    <mergeCell ref="DK39:DP39"/>
    <mergeCell ref="DQ39:DW39"/>
    <mergeCell ref="DX39:EA39"/>
    <mergeCell ref="EB39:EE39"/>
    <mergeCell ref="EF39:EL39"/>
    <mergeCell ref="EM39:ER39"/>
    <mergeCell ref="ES39:EX39"/>
    <mergeCell ref="EY39:FE39"/>
    <mergeCell ref="GG39:GO39"/>
    <mergeCell ref="GP39:GV39"/>
    <mergeCell ref="GW39:HB39"/>
    <mergeCell ref="HC39:HI39"/>
    <mergeCell ref="A40:E40"/>
    <mergeCell ref="F40:Z40"/>
    <mergeCell ref="AA40:AF40"/>
    <mergeCell ref="AG40:AM40"/>
    <mergeCell ref="FF39:FL39"/>
    <mergeCell ref="FM39:FS39"/>
    <mergeCell ref="FT39:FY39"/>
    <mergeCell ref="FZ39:GF39"/>
    <mergeCell ref="EF40:EL40"/>
    <mergeCell ref="ES40:EX40"/>
    <mergeCell ref="AN40:AT40"/>
    <mergeCell ref="AU40:BA40"/>
    <mergeCell ref="BB40:BG40"/>
    <mergeCell ref="BH40:BN40"/>
    <mergeCell ref="BO40:BW40"/>
    <mergeCell ref="BX40:CD40"/>
    <mergeCell ref="CE40:CJ40"/>
    <mergeCell ref="CK40:CQ40"/>
    <mergeCell ref="CR40:CW40"/>
    <mergeCell ref="CX40:DC40"/>
    <mergeCell ref="DD40:DJ40"/>
    <mergeCell ref="DK40:DP40"/>
    <mergeCell ref="FM40:FS40"/>
    <mergeCell ref="IC40:IH40"/>
    <mergeCell ref="GW40:HB40"/>
    <mergeCell ref="HV40:IB40"/>
    <mergeCell ref="HC40:HI40"/>
    <mergeCell ref="HJ40:HO40"/>
    <mergeCell ref="FT40:FY40"/>
    <mergeCell ref="A41:E41"/>
    <mergeCell ref="F41:Z41"/>
    <mergeCell ref="AA41:AF41"/>
    <mergeCell ref="AG41:AM41"/>
    <mergeCell ref="AN41:AT41"/>
    <mergeCell ref="AU41:BA41"/>
    <mergeCell ref="BB41:BG41"/>
    <mergeCell ref="GP40:GV40"/>
    <mergeCell ref="BH41:BN41"/>
    <mergeCell ref="BO41:BW41"/>
    <mergeCell ref="BX41:CD41"/>
    <mergeCell ref="CE41:CJ41"/>
    <mergeCell ref="FZ40:GF40"/>
    <mergeCell ref="GG40:GO40"/>
    <mergeCell ref="EM40:ER40"/>
    <mergeCell ref="DK41:DP41"/>
    <mergeCell ref="DQ41:DW41"/>
    <mergeCell ref="DX41:EA41"/>
    <mergeCell ref="EB41:EE41"/>
    <mergeCell ref="EF41:EL41"/>
    <mergeCell ref="EM41:ER41"/>
    <mergeCell ref="DQ40:DW40"/>
    <mergeCell ref="DX40:EA40"/>
    <mergeCell ref="EB40:EE40"/>
    <mergeCell ref="CK41:CQ41"/>
    <mergeCell ref="CR41:CW41"/>
    <mergeCell ref="CX41:DC41"/>
    <mergeCell ref="DD41:DJ41"/>
    <mergeCell ref="HG8:IH8"/>
    <mergeCell ref="GG41:GO41"/>
    <mergeCell ref="GP41:GV41"/>
    <mergeCell ref="GW41:HB41"/>
    <mergeCell ref="HC41:HI41"/>
    <mergeCell ref="HJ41:HO41"/>
    <mergeCell ref="HP41:HU41"/>
    <mergeCell ref="HV41:IB41"/>
    <mergeCell ref="HV39:IB39"/>
    <mergeCell ref="IC39:IH39"/>
    <mergeCell ref="IC41:IH41"/>
    <mergeCell ref="HP40:HU40"/>
    <mergeCell ref="ES41:EX41"/>
    <mergeCell ref="EY41:FE41"/>
    <mergeCell ref="FF41:FL41"/>
    <mergeCell ref="FM41:FS41"/>
    <mergeCell ref="FT41:FY41"/>
    <mergeCell ref="FZ41:GF41"/>
    <mergeCell ref="EY40:FE40"/>
    <mergeCell ref="FF40:FL40"/>
    <mergeCell ref="BO31:BW31"/>
    <mergeCell ref="BX31:CD31"/>
    <mergeCell ref="CE31:CJ31"/>
    <mergeCell ref="CK31:CQ31"/>
    <mergeCell ref="CR31:CW31"/>
    <mergeCell ref="CX31:DC31"/>
    <mergeCell ref="DD31:DJ31"/>
    <mergeCell ref="DK31:DP31"/>
    <mergeCell ref="ES31:EX31"/>
    <mergeCell ref="EY31:FE31"/>
    <mergeCell ref="FF31:FL31"/>
    <mergeCell ref="DQ31:DW31"/>
    <mergeCell ref="DX31:EA31"/>
    <mergeCell ref="EB31:EE31"/>
    <mergeCell ref="EF31:EL31"/>
    <mergeCell ref="IC31:IH31"/>
    <mergeCell ref="AA31:AF31"/>
    <mergeCell ref="AG31:AM31"/>
    <mergeCell ref="AN31:AT31"/>
    <mergeCell ref="AU31:BA31"/>
    <mergeCell ref="BB31:BG31"/>
    <mergeCell ref="BH31:BN31"/>
    <mergeCell ref="GP31:GV31"/>
    <mergeCell ref="GW31:HB31"/>
    <mergeCell ref="HC31:HI31"/>
    <mergeCell ref="F31:Z31"/>
    <mergeCell ref="A31:E31"/>
    <mergeCell ref="HP31:HU31"/>
    <mergeCell ref="HV31:IB31"/>
    <mergeCell ref="HJ31:HO31"/>
    <mergeCell ref="FM31:FS31"/>
    <mergeCell ref="FT31:FY31"/>
    <mergeCell ref="FZ31:GF31"/>
    <mergeCell ref="GG31:GO31"/>
    <mergeCell ref="EM31:ER31"/>
  </mergeCells>
  <printOptions/>
  <pageMargins left="0.3937007874015748" right="0.31496062992125984" top="0.7874015748031497" bottom="0.3937007874015748" header="0.1968503937007874" footer="0.1968503937007874"/>
  <pageSetup fitToHeight="2"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H46"/>
  <sheetViews>
    <sheetView view="pageBreakPreview" zoomScaleNormal="120" zoomScaleSheetLayoutView="100" zoomScalePageLayoutView="0" workbookViewId="0" topLeftCell="A18">
      <selection activeCell="DQ26" sqref="DQ26:DW26"/>
    </sheetView>
  </sheetViews>
  <sheetFormatPr defaultColWidth="0.875" defaultRowHeight="12.75"/>
  <cols>
    <col min="1" max="26" width="0.875" style="1" customWidth="1"/>
    <col min="27" max="53" width="0" style="1" hidden="1" customWidth="1"/>
    <col min="54" max="82" width="0.875" style="1" customWidth="1"/>
    <col min="83" max="120" width="0" style="1" hidden="1" customWidth="1"/>
    <col min="121" max="126" width="0.875" style="1" customWidth="1"/>
    <col min="127" max="127" width="4.25390625" style="1" customWidth="1"/>
    <col min="128" max="134" width="0.875" style="1" customWidth="1"/>
    <col min="135" max="135" width="3.00390625" style="1" customWidth="1"/>
    <col min="136" max="141" width="0.875" style="1" customWidth="1"/>
    <col min="142" max="142" width="7.00390625" style="1" customWidth="1"/>
    <col min="143" max="148" width="0.875" style="1" customWidth="1"/>
    <col min="149" max="175" width="0" style="1" hidden="1" customWidth="1"/>
    <col min="176" max="221" width="0.875" style="1" customWidth="1"/>
    <col min="222" max="222" width="4.875" style="1" customWidth="1"/>
    <col min="223" max="223" width="0.875" style="1" hidden="1" customWidth="1"/>
    <col min="224" max="228" width="0.875" style="1" customWidth="1"/>
    <col min="229" max="229" width="4.375" style="1" customWidth="1"/>
    <col min="230" max="16384" width="0.875" style="1" customWidth="1"/>
  </cols>
  <sheetData>
    <row r="1" spans="220:242" s="2" customFormat="1" ht="29.25" customHeight="1">
      <c r="HL1" s="478" t="s">
        <v>337</v>
      </c>
      <c r="HM1" s="478"/>
      <c r="HN1" s="478"/>
      <c r="HO1" s="478"/>
      <c r="HP1" s="478"/>
      <c r="HQ1" s="478"/>
      <c r="HR1" s="478"/>
      <c r="HS1" s="478"/>
      <c r="HT1" s="478"/>
      <c r="HU1" s="478"/>
      <c r="HV1" s="478"/>
      <c r="HW1" s="478"/>
      <c r="HX1" s="478"/>
      <c r="HY1" s="478"/>
      <c r="HZ1" s="478"/>
      <c r="IA1" s="478"/>
      <c r="IB1" s="478"/>
      <c r="IC1" s="478"/>
      <c r="ID1" s="478"/>
      <c r="IE1" s="478"/>
      <c r="IF1" s="478"/>
      <c r="IG1" s="478"/>
      <c r="IH1" s="478"/>
    </row>
    <row r="2" spans="1:242" s="4" customFormat="1" ht="22.5" customHeight="1">
      <c r="A2" s="482" t="s">
        <v>287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  <c r="EU2" s="482"/>
      <c r="EV2" s="482"/>
      <c r="EW2" s="482"/>
      <c r="EX2" s="482"/>
      <c r="EY2" s="482"/>
      <c r="EZ2" s="482"/>
      <c r="FA2" s="482"/>
      <c r="FB2" s="482"/>
      <c r="FC2" s="482"/>
      <c r="FD2" s="482"/>
      <c r="FE2" s="482"/>
      <c r="FF2" s="482"/>
      <c r="FG2" s="482"/>
      <c r="FH2" s="482"/>
      <c r="FI2" s="482"/>
      <c r="FJ2" s="482"/>
      <c r="FK2" s="482"/>
      <c r="FL2" s="482"/>
      <c r="FM2" s="482"/>
      <c r="FN2" s="482"/>
      <c r="FO2" s="482"/>
      <c r="FP2" s="482"/>
      <c r="FQ2" s="482"/>
      <c r="FR2" s="482"/>
      <c r="FS2" s="482"/>
      <c r="FT2" s="482"/>
      <c r="FU2" s="482"/>
      <c r="FV2" s="482"/>
      <c r="FW2" s="482"/>
      <c r="FX2" s="482"/>
      <c r="FY2" s="482"/>
      <c r="FZ2" s="482"/>
      <c r="GA2" s="482"/>
      <c r="GB2" s="482"/>
      <c r="GC2" s="482"/>
      <c r="GD2" s="482"/>
      <c r="GE2" s="482"/>
      <c r="GF2" s="482"/>
      <c r="GG2" s="482"/>
      <c r="GH2" s="482"/>
      <c r="GI2" s="482"/>
      <c r="GJ2" s="482"/>
      <c r="GK2" s="482"/>
      <c r="GL2" s="482"/>
      <c r="GM2" s="482"/>
      <c r="GN2" s="482"/>
      <c r="GO2" s="482"/>
      <c r="GP2" s="482"/>
      <c r="GQ2" s="482"/>
      <c r="GR2" s="482"/>
      <c r="GS2" s="482"/>
      <c r="GT2" s="482"/>
      <c r="GU2" s="482"/>
      <c r="GV2" s="482"/>
      <c r="GW2" s="482"/>
      <c r="GX2" s="482"/>
      <c r="GY2" s="482"/>
      <c r="GZ2" s="482"/>
      <c r="HA2" s="482"/>
      <c r="HB2" s="482"/>
      <c r="HC2" s="482"/>
      <c r="HD2" s="482"/>
      <c r="HE2" s="482"/>
      <c r="HF2" s="482"/>
      <c r="HG2" s="482"/>
      <c r="HH2" s="482"/>
      <c r="HI2" s="482"/>
      <c r="HJ2" s="482"/>
      <c r="HK2" s="482"/>
      <c r="HL2" s="482"/>
      <c r="HM2" s="482"/>
      <c r="HN2" s="482"/>
      <c r="HO2" s="482"/>
      <c r="HP2" s="482"/>
      <c r="HQ2" s="482"/>
      <c r="HR2" s="482"/>
      <c r="HS2" s="482"/>
      <c r="HT2" s="482"/>
      <c r="HU2" s="482"/>
      <c r="HV2" s="482"/>
      <c r="HW2" s="482"/>
      <c r="HX2" s="482"/>
      <c r="HY2" s="482"/>
      <c r="HZ2" s="482"/>
      <c r="IA2" s="482"/>
      <c r="IB2" s="482"/>
      <c r="IC2" s="482"/>
      <c r="ID2" s="482"/>
      <c r="IE2" s="482"/>
      <c r="IF2" s="482"/>
      <c r="IG2" s="482"/>
      <c r="IH2" s="482"/>
    </row>
    <row r="3" spans="220:242" ht="22.5" customHeight="1">
      <c r="HL3" s="566" t="s">
        <v>215</v>
      </c>
      <c r="HM3" s="566"/>
      <c r="HN3" s="566"/>
      <c r="HO3" s="566"/>
      <c r="HP3" s="566"/>
      <c r="HQ3" s="566"/>
      <c r="HR3" s="566"/>
      <c r="HS3" s="566"/>
      <c r="HT3" s="566"/>
      <c r="HU3" s="566"/>
      <c r="HV3" s="566"/>
      <c r="HW3" s="566"/>
      <c r="HX3" s="566"/>
      <c r="HY3" s="566"/>
      <c r="HZ3" s="566"/>
      <c r="IA3" s="566"/>
      <c r="IB3" s="566"/>
      <c r="IC3" s="566"/>
      <c r="ID3" s="566"/>
      <c r="IE3" s="566"/>
      <c r="IF3" s="566"/>
      <c r="IG3" s="566"/>
      <c r="IH3" s="566"/>
    </row>
    <row r="4" spans="220:242" ht="22.5" customHeight="1">
      <c r="HL4" s="566" t="s">
        <v>212</v>
      </c>
      <c r="HM4" s="566"/>
      <c r="HN4" s="566"/>
      <c r="HO4" s="566"/>
      <c r="HP4" s="566"/>
      <c r="HQ4" s="566"/>
      <c r="HR4" s="566"/>
      <c r="HS4" s="566"/>
      <c r="HT4" s="566"/>
      <c r="HU4" s="566"/>
      <c r="HV4" s="566"/>
      <c r="HW4" s="566"/>
      <c r="HX4" s="566"/>
      <c r="HY4" s="566"/>
      <c r="HZ4" s="566"/>
      <c r="IA4" s="566"/>
      <c r="IB4" s="566"/>
      <c r="IC4" s="566"/>
      <c r="ID4" s="566"/>
      <c r="IE4" s="566"/>
      <c r="IF4" s="566"/>
      <c r="IG4" s="566"/>
      <c r="IH4" s="566"/>
    </row>
    <row r="5" spans="220:242" ht="22.5" customHeight="1"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</row>
    <row r="6" spans="214:242" ht="11.25">
      <c r="HF6" s="6"/>
      <c r="HG6" s="481"/>
      <c r="HH6" s="481"/>
      <c r="HI6" s="481"/>
      <c r="HJ6" s="481"/>
      <c r="HK6" s="481"/>
      <c r="HL6" s="481"/>
      <c r="HM6" s="481"/>
      <c r="HN6" s="481"/>
      <c r="HO6" s="481"/>
      <c r="HP6" s="481"/>
      <c r="HQ6" s="481"/>
      <c r="HR6" s="481"/>
      <c r="HS6" s="481"/>
      <c r="HT6" s="481"/>
      <c r="HU6" s="481"/>
      <c r="HV6" s="481"/>
      <c r="HW6" s="481"/>
      <c r="HX6" s="481"/>
      <c r="HY6" s="481"/>
      <c r="HZ6" s="481"/>
      <c r="IA6" s="481"/>
      <c r="IB6" s="481"/>
      <c r="IC6" s="481"/>
      <c r="ID6" s="481"/>
      <c r="IE6" s="481"/>
      <c r="IF6" s="481"/>
      <c r="IG6" s="481"/>
      <c r="IH6" s="481"/>
    </row>
    <row r="7" spans="215:242" ht="12.75" customHeight="1">
      <c r="HG7" s="484" t="s">
        <v>300</v>
      </c>
      <c r="HH7" s="484"/>
      <c r="HI7" s="484"/>
      <c r="HJ7" s="484"/>
      <c r="HK7" s="484"/>
      <c r="HL7" s="484"/>
      <c r="HM7" s="484"/>
      <c r="HN7" s="484"/>
      <c r="HO7" s="484"/>
      <c r="HP7" s="484"/>
      <c r="HQ7" s="484"/>
      <c r="HR7" s="484"/>
      <c r="HS7" s="484"/>
      <c r="HT7" s="484"/>
      <c r="HU7" s="484"/>
      <c r="HV7" s="484"/>
      <c r="HW7" s="484"/>
      <c r="HX7" s="484"/>
      <c r="HY7" s="484"/>
      <c r="HZ7" s="484"/>
      <c r="IA7" s="484"/>
      <c r="IB7" s="484"/>
      <c r="IC7" s="484"/>
      <c r="ID7" s="484"/>
      <c r="IE7" s="484"/>
      <c r="IF7" s="484"/>
      <c r="IG7" s="484"/>
      <c r="IH7" s="484"/>
    </row>
    <row r="8" spans="215:242" ht="12.75" customHeight="1">
      <c r="HG8" s="499" t="s">
        <v>213</v>
      </c>
      <c r="HH8" s="499"/>
      <c r="HI8" s="499"/>
      <c r="HJ8" s="499"/>
      <c r="HK8" s="499"/>
      <c r="HL8" s="499"/>
      <c r="HM8" s="499"/>
      <c r="HN8" s="499"/>
      <c r="HO8" s="499"/>
      <c r="HP8" s="499"/>
      <c r="HQ8" s="499"/>
      <c r="HR8" s="499"/>
      <c r="HS8" s="499"/>
      <c r="HT8" s="499"/>
      <c r="HU8" s="499"/>
      <c r="HV8" s="499"/>
      <c r="HW8" s="499"/>
      <c r="HX8" s="499"/>
      <c r="HY8" s="499"/>
      <c r="HZ8" s="499"/>
      <c r="IA8" s="499"/>
      <c r="IB8" s="499"/>
      <c r="IC8" s="499"/>
      <c r="ID8" s="499"/>
      <c r="IE8" s="499"/>
      <c r="IF8" s="499"/>
      <c r="IG8" s="499"/>
      <c r="IH8" s="49"/>
    </row>
    <row r="9" spans="214:242" ht="11.25">
      <c r="HF9" s="483" t="s">
        <v>301</v>
      </c>
      <c r="HG9" s="483"/>
      <c r="HH9" s="480"/>
      <c r="HI9" s="480"/>
      <c r="HJ9" s="480"/>
      <c r="HK9" s="426" t="s">
        <v>301</v>
      </c>
      <c r="HL9" s="426"/>
      <c r="HM9" s="480"/>
      <c r="HN9" s="480"/>
      <c r="HO9" s="480"/>
      <c r="HP9" s="480"/>
      <c r="HQ9" s="480"/>
      <c r="HR9" s="480"/>
      <c r="HS9" s="480"/>
      <c r="HT9" s="480"/>
      <c r="HU9" s="480"/>
      <c r="HV9" s="480"/>
      <c r="HW9" s="480"/>
      <c r="HX9" s="483">
        <v>20</v>
      </c>
      <c r="HY9" s="483"/>
      <c r="HZ9" s="483"/>
      <c r="IA9" s="479"/>
      <c r="IB9" s="479"/>
      <c r="IC9" s="479"/>
      <c r="IE9" s="5" t="s">
        <v>303</v>
      </c>
      <c r="IH9" s="5"/>
    </row>
    <row r="10" ht="11.25">
      <c r="IH10" s="3" t="s">
        <v>302</v>
      </c>
    </row>
    <row r="12" spans="1:242" s="2" customFormat="1" ht="11.25" customHeight="1">
      <c r="A12" s="560" t="s">
        <v>293</v>
      </c>
      <c r="B12" s="561"/>
      <c r="C12" s="561"/>
      <c r="D12" s="561"/>
      <c r="E12" s="562"/>
      <c r="F12" s="560" t="s">
        <v>684</v>
      </c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2"/>
      <c r="AA12" s="542" t="s">
        <v>338</v>
      </c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  <c r="BE12" s="543"/>
      <c r="BF12" s="543"/>
      <c r="BG12" s="543"/>
      <c r="BH12" s="543"/>
      <c r="BI12" s="543"/>
      <c r="BJ12" s="543"/>
      <c r="BK12" s="543"/>
      <c r="BL12" s="543"/>
      <c r="BM12" s="543"/>
      <c r="BN12" s="543"/>
      <c r="BO12" s="543"/>
      <c r="BP12" s="543"/>
      <c r="BQ12" s="543"/>
      <c r="BR12" s="543"/>
      <c r="BS12" s="543"/>
      <c r="BT12" s="543"/>
      <c r="BU12" s="543"/>
      <c r="BV12" s="543"/>
      <c r="BW12" s="543"/>
      <c r="BX12" s="543"/>
      <c r="BY12" s="543"/>
      <c r="BZ12" s="543"/>
      <c r="CA12" s="543"/>
      <c r="CB12" s="543"/>
      <c r="CC12" s="543"/>
      <c r="CD12" s="543"/>
      <c r="CE12" s="543"/>
      <c r="CF12" s="543"/>
      <c r="CG12" s="543"/>
      <c r="CH12" s="543"/>
      <c r="CI12" s="543"/>
      <c r="CJ12" s="543"/>
      <c r="CK12" s="543"/>
      <c r="CL12" s="543"/>
      <c r="CM12" s="543"/>
      <c r="CN12" s="543"/>
      <c r="CO12" s="543"/>
      <c r="CP12" s="543"/>
      <c r="CQ12" s="543"/>
      <c r="CR12" s="543"/>
      <c r="CS12" s="543"/>
      <c r="CT12" s="543"/>
      <c r="CU12" s="543"/>
      <c r="CV12" s="543"/>
      <c r="CW12" s="543"/>
      <c r="CX12" s="543"/>
      <c r="CY12" s="543"/>
      <c r="CZ12" s="543"/>
      <c r="DA12" s="543"/>
      <c r="DB12" s="543"/>
      <c r="DC12" s="543"/>
      <c r="DD12" s="543"/>
      <c r="DE12" s="543"/>
      <c r="DF12" s="543"/>
      <c r="DG12" s="543"/>
      <c r="DH12" s="543"/>
      <c r="DI12" s="543"/>
      <c r="DJ12" s="543"/>
      <c r="DK12" s="543"/>
      <c r="DL12" s="543"/>
      <c r="DM12" s="543"/>
      <c r="DN12" s="543"/>
      <c r="DO12" s="543"/>
      <c r="DP12" s="544"/>
      <c r="DQ12" s="560" t="s">
        <v>683</v>
      </c>
      <c r="DR12" s="561"/>
      <c r="DS12" s="561"/>
      <c r="DT12" s="561"/>
      <c r="DU12" s="561"/>
      <c r="DV12" s="561"/>
      <c r="DW12" s="561"/>
      <c r="DX12" s="561"/>
      <c r="DY12" s="561"/>
      <c r="DZ12" s="561"/>
      <c r="EA12" s="561"/>
      <c r="EB12" s="561"/>
      <c r="EC12" s="561"/>
      <c r="ED12" s="561"/>
      <c r="EE12" s="561"/>
      <c r="EF12" s="561"/>
      <c r="EG12" s="561"/>
      <c r="EH12" s="561"/>
      <c r="EI12" s="561"/>
      <c r="EJ12" s="561"/>
      <c r="EK12" s="561"/>
      <c r="EL12" s="561"/>
      <c r="EM12" s="561"/>
      <c r="EN12" s="561"/>
      <c r="EO12" s="561"/>
      <c r="EP12" s="561"/>
      <c r="EQ12" s="561"/>
      <c r="ER12" s="562"/>
      <c r="ES12" s="542" t="s">
        <v>339</v>
      </c>
      <c r="ET12" s="543"/>
      <c r="EU12" s="543"/>
      <c r="EV12" s="543"/>
      <c r="EW12" s="543"/>
      <c r="EX12" s="543"/>
      <c r="EY12" s="543"/>
      <c r="EZ12" s="543"/>
      <c r="FA12" s="543"/>
      <c r="FB12" s="543"/>
      <c r="FC12" s="543"/>
      <c r="FD12" s="543"/>
      <c r="FE12" s="543"/>
      <c r="FF12" s="543"/>
      <c r="FG12" s="543"/>
      <c r="FH12" s="543"/>
      <c r="FI12" s="543"/>
      <c r="FJ12" s="543"/>
      <c r="FK12" s="543"/>
      <c r="FL12" s="543"/>
      <c r="FM12" s="543"/>
      <c r="FN12" s="543"/>
      <c r="FO12" s="543"/>
      <c r="FP12" s="543"/>
      <c r="FQ12" s="543"/>
      <c r="FR12" s="543"/>
      <c r="FS12" s="543"/>
      <c r="FT12" s="543"/>
      <c r="FU12" s="543"/>
      <c r="FV12" s="543"/>
      <c r="FW12" s="543"/>
      <c r="FX12" s="543"/>
      <c r="FY12" s="543"/>
      <c r="FZ12" s="543"/>
      <c r="GA12" s="543"/>
      <c r="GB12" s="543"/>
      <c r="GC12" s="543"/>
      <c r="GD12" s="543"/>
      <c r="GE12" s="543"/>
      <c r="GF12" s="543"/>
      <c r="GG12" s="543"/>
      <c r="GH12" s="543"/>
      <c r="GI12" s="543"/>
      <c r="GJ12" s="543"/>
      <c r="GK12" s="543"/>
      <c r="GL12" s="543"/>
      <c r="GM12" s="543"/>
      <c r="GN12" s="543"/>
      <c r="GO12" s="543"/>
      <c r="GP12" s="543"/>
      <c r="GQ12" s="543"/>
      <c r="GR12" s="543"/>
      <c r="GS12" s="543"/>
      <c r="GT12" s="543"/>
      <c r="GU12" s="543"/>
      <c r="GV12" s="543"/>
      <c r="GW12" s="543"/>
      <c r="GX12" s="543"/>
      <c r="GY12" s="543"/>
      <c r="GZ12" s="543"/>
      <c r="HA12" s="543"/>
      <c r="HB12" s="543"/>
      <c r="HC12" s="543"/>
      <c r="HD12" s="543"/>
      <c r="HE12" s="543"/>
      <c r="HF12" s="543"/>
      <c r="HG12" s="543"/>
      <c r="HH12" s="543"/>
      <c r="HI12" s="543"/>
      <c r="HJ12" s="543"/>
      <c r="HK12" s="543"/>
      <c r="HL12" s="543"/>
      <c r="HM12" s="543"/>
      <c r="HN12" s="543"/>
      <c r="HO12" s="543"/>
      <c r="HP12" s="543"/>
      <c r="HQ12" s="543"/>
      <c r="HR12" s="543"/>
      <c r="HS12" s="543"/>
      <c r="HT12" s="543"/>
      <c r="HU12" s="543"/>
      <c r="HV12" s="543"/>
      <c r="HW12" s="543"/>
      <c r="HX12" s="543"/>
      <c r="HY12" s="543"/>
      <c r="HZ12" s="543"/>
      <c r="IA12" s="543"/>
      <c r="IB12" s="543"/>
      <c r="IC12" s="543"/>
      <c r="ID12" s="543"/>
      <c r="IE12" s="543"/>
      <c r="IF12" s="543"/>
      <c r="IG12" s="543"/>
      <c r="IH12" s="544"/>
    </row>
    <row r="13" spans="1:242" s="2" customFormat="1" ht="11.25" customHeight="1">
      <c r="A13" s="582"/>
      <c r="B13" s="583"/>
      <c r="C13" s="583"/>
      <c r="D13" s="583"/>
      <c r="E13" s="584"/>
      <c r="F13" s="582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4"/>
      <c r="AA13" s="542" t="s">
        <v>340</v>
      </c>
      <c r="AB13" s="543"/>
      <c r="AC13" s="543"/>
      <c r="AD13" s="543"/>
      <c r="AE13" s="543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  <c r="AS13" s="543"/>
      <c r="AT13" s="543"/>
      <c r="AU13" s="543"/>
      <c r="AV13" s="543"/>
      <c r="AW13" s="543"/>
      <c r="AX13" s="543"/>
      <c r="AY13" s="543"/>
      <c r="AZ13" s="543"/>
      <c r="BA13" s="544"/>
      <c r="BB13" s="542" t="s">
        <v>341</v>
      </c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4"/>
      <c r="CE13" s="542" t="s">
        <v>342</v>
      </c>
      <c r="CF13" s="543"/>
      <c r="CG13" s="543"/>
      <c r="CH13" s="543"/>
      <c r="CI13" s="543"/>
      <c r="CJ13" s="543"/>
      <c r="CK13" s="543"/>
      <c r="CL13" s="543"/>
      <c r="CM13" s="543"/>
      <c r="CN13" s="543"/>
      <c r="CO13" s="543"/>
      <c r="CP13" s="543"/>
      <c r="CQ13" s="543"/>
      <c r="CR13" s="543"/>
      <c r="CS13" s="543"/>
      <c r="CT13" s="543"/>
      <c r="CU13" s="543"/>
      <c r="CV13" s="543"/>
      <c r="CW13" s="543"/>
      <c r="CX13" s="543"/>
      <c r="CY13" s="543"/>
      <c r="CZ13" s="543"/>
      <c r="DA13" s="543"/>
      <c r="DB13" s="543"/>
      <c r="DC13" s="543"/>
      <c r="DD13" s="543"/>
      <c r="DE13" s="543"/>
      <c r="DF13" s="543"/>
      <c r="DG13" s="543"/>
      <c r="DH13" s="543"/>
      <c r="DI13" s="543"/>
      <c r="DJ13" s="544"/>
      <c r="DK13" s="545" t="s">
        <v>343</v>
      </c>
      <c r="DL13" s="546"/>
      <c r="DM13" s="546"/>
      <c r="DN13" s="546"/>
      <c r="DO13" s="546"/>
      <c r="DP13" s="547"/>
      <c r="DQ13" s="563"/>
      <c r="DR13" s="564"/>
      <c r="DS13" s="564"/>
      <c r="DT13" s="564"/>
      <c r="DU13" s="564"/>
      <c r="DV13" s="564"/>
      <c r="DW13" s="564"/>
      <c r="DX13" s="564"/>
      <c r="DY13" s="564"/>
      <c r="DZ13" s="564"/>
      <c r="EA13" s="564"/>
      <c r="EB13" s="564"/>
      <c r="EC13" s="564"/>
      <c r="ED13" s="564"/>
      <c r="EE13" s="564"/>
      <c r="EF13" s="564"/>
      <c r="EG13" s="564"/>
      <c r="EH13" s="564"/>
      <c r="EI13" s="564"/>
      <c r="EJ13" s="564"/>
      <c r="EK13" s="564"/>
      <c r="EL13" s="564"/>
      <c r="EM13" s="564"/>
      <c r="EN13" s="564"/>
      <c r="EO13" s="564"/>
      <c r="EP13" s="564"/>
      <c r="EQ13" s="564"/>
      <c r="ER13" s="565"/>
      <c r="ES13" s="542" t="s">
        <v>340</v>
      </c>
      <c r="ET13" s="543"/>
      <c r="EU13" s="543"/>
      <c r="EV13" s="543"/>
      <c r="EW13" s="543"/>
      <c r="EX13" s="543"/>
      <c r="EY13" s="543"/>
      <c r="EZ13" s="543"/>
      <c r="FA13" s="543"/>
      <c r="FB13" s="543"/>
      <c r="FC13" s="543"/>
      <c r="FD13" s="543"/>
      <c r="FE13" s="543"/>
      <c r="FF13" s="543"/>
      <c r="FG13" s="543"/>
      <c r="FH13" s="543"/>
      <c r="FI13" s="543"/>
      <c r="FJ13" s="543"/>
      <c r="FK13" s="543"/>
      <c r="FL13" s="543"/>
      <c r="FM13" s="543"/>
      <c r="FN13" s="543"/>
      <c r="FO13" s="543"/>
      <c r="FP13" s="543"/>
      <c r="FQ13" s="543"/>
      <c r="FR13" s="543"/>
      <c r="FS13" s="544"/>
      <c r="FT13" s="542" t="s">
        <v>341</v>
      </c>
      <c r="FU13" s="543"/>
      <c r="FV13" s="543"/>
      <c r="FW13" s="543"/>
      <c r="FX13" s="543"/>
      <c r="FY13" s="543"/>
      <c r="FZ13" s="543"/>
      <c r="GA13" s="543"/>
      <c r="GB13" s="543"/>
      <c r="GC13" s="543"/>
      <c r="GD13" s="543"/>
      <c r="GE13" s="543"/>
      <c r="GF13" s="543"/>
      <c r="GG13" s="543"/>
      <c r="GH13" s="543"/>
      <c r="GI13" s="543"/>
      <c r="GJ13" s="543"/>
      <c r="GK13" s="543"/>
      <c r="GL13" s="543"/>
      <c r="GM13" s="543"/>
      <c r="GN13" s="543"/>
      <c r="GO13" s="543"/>
      <c r="GP13" s="543"/>
      <c r="GQ13" s="543"/>
      <c r="GR13" s="543"/>
      <c r="GS13" s="543"/>
      <c r="GT13" s="543"/>
      <c r="GU13" s="543"/>
      <c r="GV13" s="544"/>
      <c r="GW13" s="542" t="s">
        <v>342</v>
      </c>
      <c r="GX13" s="543"/>
      <c r="GY13" s="543"/>
      <c r="GZ13" s="543"/>
      <c r="HA13" s="543"/>
      <c r="HB13" s="543"/>
      <c r="HC13" s="543"/>
      <c r="HD13" s="543"/>
      <c r="HE13" s="543"/>
      <c r="HF13" s="543"/>
      <c r="HG13" s="543"/>
      <c r="HH13" s="543"/>
      <c r="HI13" s="543"/>
      <c r="HJ13" s="543"/>
      <c r="HK13" s="543"/>
      <c r="HL13" s="543"/>
      <c r="HM13" s="543"/>
      <c r="HN13" s="543"/>
      <c r="HO13" s="543"/>
      <c r="HP13" s="543"/>
      <c r="HQ13" s="543"/>
      <c r="HR13" s="543"/>
      <c r="HS13" s="543"/>
      <c r="HT13" s="543"/>
      <c r="HU13" s="543"/>
      <c r="HV13" s="543"/>
      <c r="HW13" s="543"/>
      <c r="HX13" s="543"/>
      <c r="HY13" s="543"/>
      <c r="HZ13" s="543"/>
      <c r="IA13" s="543"/>
      <c r="IB13" s="544"/>
      <c r="IC13" s="545" t="s">
        <v>343</v>
      </c>
      <c r="ID13" s="546"/>
      <c r="IE13" s="546"/>
      <c r="IF13" s="546"/>
      <c r="IG13" s="546"/>
      <c r="IH13" s="547"/>
    </row>
    <row r="14" spans="1:242" s="2" customFormat="1" ht="57" customHeight="1">
      <c r="A14" s="563"/>
      <c r="B14" s="564"/>
      <c r="C14" s="564"/>
      <c r="D14" s="564"/>
      <c r="E14" s="565"/>
      <c r="F14" s="563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5"/>
      <c r="AA14" s="551" t="s">
        <v>344</v>
      </c>
      <c r="AB14" s="552"/>
      <c r="AC14" s="552"/>
      <c r="AD14" s="552"/>
      <c r="AE14" s="552"/>
      <c r="AF14" s="553"/>
      <c r="AG14" s="551" t="s">
        <v>345</v>
      </c>
      <c r="AH14" s="552"/>
      <c r="AI14" s="552"/>
      <c r="AJ14" s="552"/>
      <c r="AK14" s="552"/>
      <c r="AL14" s="552"/>
      <c r="AM14" s="553"/>
      <c r="AN14" s="551" t="s">
        <v>346</v>
      </c>
      <c r="AO14" s="552"/>
      <c r="AP14" s="552"/>
      <c r="AQ14" s="552"/>
      <c r="AR14" s="552"/>
      <c r="AS14" s="552"/>
      <c r="AT14" s="553"/>
      <c r="AU14" s="551" t="s">
        <v>347</v>
      </c>
      <c r="AV14" s="552"/>
      <c r="AW14" s="552"/>
      <c r="AX14" s="552"/>
      <c r="AY14" s="552"/>
      <c r="AZ14" s="552"/>
      <c r="BA14" s="553"/>
      <c r="BB14" s="551" t="s">
        <v>344</v>
      </c>
      <c r="BC14" s="552"/>
      <c r="BD14" s="552"/>
      <c r="BE14" s="552"/>
      <c r="BF14" s="552"/>
      <c r="BG14" s="553"/>
      <c r="BH14" s="551" t="s">
        <v>345</v>
      </c>
      <c r="BI14" s="552"/>
      <c r="BJ14" s="552"/>
      <c r="BK14" s="552"/>
      <c r="BL14" s="552"/>
      <c r="BM14" s="552"/>
      <c r="BN14" s="553"/>
      <c r="BO14" s="551" t="s">
        <v>348</v>
      </c>
      <c r="BP14" s="552"/>
      <c r="BQ14" s="552"/>
      <c r="BR14" s="552"/>
      <c r="BS14" s="552"/>
      <c r="BT14" s="552"/>
      <c r="BU14" s="552"/>
      <c r="BV14" s="552"/>
      <c r="BW14" s="553"/>
      <c r="BX14" s="551" t="s">
        <v>349</v>
      </c>
      <c r="BY14" s="552"/>
      <c r="BZ14" s="552"/>
      <c r="CA14" s="552"/>
      <c r="CB14" s="552"/>
      <c r="CC14" s="552"/>
      <c r="CD14" s="553"/>
      <c r="CE14" s="551" t="s">
        <v>344</v>
      </c>
      <c r="CF14" s="552"/>
      <c r="CG14" s="552"/>
      <c r="CH14" s="552"/>
      <c r="CI14" s="552"/>
      <c r="CJ14" s="553"/>
      <c r="CK14" s="551" t="s">
        <v>345</v>
      </c>
      <c r="CL14" s="552"/>
      <c r="CM14" s="552"/>
      <c r="CN14" s="552"/>
      <c r="CO14" s="552"/>
      <c r="CP14" s="552"/>
      <c r="CQ14" s="553"/>
      <c r="CR14" s="545" t="s">
        <v>350</v>
      </c>
      <c r="CS14" s="546"/>
      <c r="CT14" s="546"/>
      <c r="CU14" s="546"/>
      <c r="CV14" s="546"/>
      <c r="CW14" s="547"/>
      <c r="CX14" s="545" t="s">
        <v>351</v>
      </c>
      <c r="CY14" s="546"/>
      <c r="CZ14" s="546"/>
      <c r="DA14" s="546"/>
      <c r="DB14" s="546"/>
      <c r="DC14" s="547"/>
      <c r="DD14" s="545" t="s">
        <v>352</v>
      </c>
      <c r="DE14" s="546"/>
      <c r="DF14" s="546"/>
      <c r="DG14" s="546"/>
      <c r="DH14" s="552"/>
      <c r="DI14" s="552"/>
      <c r="DJ14" s="553"/>
      <c r="DK14" s="548"/>
      <c r="DL14" s="549"/>
      <c r="DM14" s="549"/>
      <c r="DN14" s="549"/>
      <c r="DO14" s="549"/>
      <c r="DP14" s="550"/>
      <c r="DQ14" s="551" t="s">
        <v>353</v>
      </c>
      <c r="DR14" s="552"/>
      <c r="DS14" s="552"/>
      <c r="DT14" s="552"/>
      <c r="DU14" s="552"/>
      <c r="DV14" s="552"/>
      <c r="DW14" s="553"/>
      <c r="DX14" s="551" t="s">
        <v>354</v>
      </c>
      <c r="DY14" s="552"/>
      <c r="DZ14" s="552"/>
      <c r="EA14" s="553"/>
      <c r="EB14" s="551" t="s">
        <v>355</v>
      </c>
      <c r="EC14" s="552"/>
      <c r="ED14" s="552"/>
      <c r="EE14" s="553"/>
      <c r="EF14" s="551" t="s">
        <v>356</v>
      </c>
      <c r="EG14" s="552"/>
      <c r="EH14" s="552"/>
      <c r="EI14" s="552"/>
      <c r="EJ14" s="552"/>
      <c r="EK14" s="552"/>
      <c r="EL14" s="553"/>
      <c r="EM14" s="551" t="s">
        <v>357</v>
      </c>
      <c r="EN14" s="552"/>
      <c r="EO14" s="552"/>
      <c r="EP14" s="552"/>
      <c r="EQ14" s="552"/>
      <c r="ER14" s="553"/>
      <c r="ES14" s="551" t="s">
        <v>344</v>
      </c>
      <c r="ET14" s="552"/>
      <c r="EU14" s="552"/>
      <c r="EV14" s="552"/>
      <c r="EW14" s="552"/>
      <c r="EX14" s="553"/>
      <c r="EY14" s="551" t="s">
        <v>345</v>
      </c>
      <c r="EZ14" s="552"/>
      <c r="FA14" s="552"/>
      <c r="FB14" s="552"/>
      <c r="FC14" s="552"/>
      <c r="FD14" s="552"/>
      <c r="FE14" s="553"/>
      <c r="FF14" s="551" t="s">
        <v>346</v>
      </c>
      <c r="FG14" s="552"/>
      <c r="FH14" s="552"/>
      <c r="FI14" s="552"/>
      <c r="FJ14" s="552"/>
      <c r="FK14" s="552"/>
      <c r="FL14" s="553"/>
      <c r="FM14" s="551" t="s">
        <v>347</v>
      </c>
      <c r="FN14" s="552"/>
      <c r="FO14" s="552"/>
      <c r="FP14" s="552"/>
      <c r="FQ14" s="552"/>
      <c r="FR14" s="552"/>
      <c r="FS14" s="553"/>
      <c r="FT14" s="551" t="s">
        <v>344</v>
      </c>
      <c r="FU14" s="552"/>
      <c r="FV14" s="552"/>
      <c r="FW14" s="552"/>
      <c r="FX14" s="552"/>
      <c r="FY14" s="553"/>
      <c r="FZ14" s="551" t="s">
        <v>345</v>
      </c>
      <c r="GA14" s="552"/>
      <c r="GB14" s="552"/>
      <c r="GC14" s="552"/>
      <c r="GD14" s="552"/>
      <c r="GE14" s="552"/>
      <c r="GF14" s="553"/>
      <c r="GG14" s="551" t="s">
        <v>348</v>
      </c>
      <c r="GH14" s="552"/>
      <c r="GI14" s="552"/>
      <c r="GJ14" s="552"/>
      <c r="GK14" s="552"/>
      <c r="GL14" s="552"/>
      <c r="GM14" s="552"/>
      <c r="GN14" s="552"/>
      <c r="GO14" s="553"/>
      <c r="GP14" s="551" t="s">
        <v>349</v>
      </c>
      <c r="GQ14" s="552"/>
      <c r="GR14" s="552"/>
      <c r="GS14" s="552"/>
      <c r="GT14" s="552"/>
      <c r="GU14" s="552"/>
      <c r="GV14" s="553"/>
      <c r="GW14" s="551" t="s">
        <v>344</v>
      </c>
      <c r="GX14" s="552"/>
      <c r="GY14" s="552"/>
      <c r="GZ14" s="552"/>
      <c r="HA14" s="552"/>
      <c r="HB14" s="553"/>
      <c r="HC14" s="551" t="s">
        <v>345</v>
      </c>
      <c r="HD14" s="552"/>
      <c r="HE14" s="552"/>
      <c r="HF14" s="552"/>
      <c r="HG14" s="552"/>
      <c r="HH14" s="552"/>
      <c r="HI14" s="553"/>
      <c r="HJ14" s="551" t="s">
        <v>350</v>
      </c>
      <c r="HK14" s="552"/>
      <c r="HL14" s="552"/>
      <c r="HM14" s="552"/>
      <c r="HN14" s="552"/>
      <c r="HO14" s="553"/>
      <c r="HP14" s="551" t="s">
        <v>351</v>
      </c>
      <c r="HQ14" s="552"/>
      <c r="HR14" s="552"/>
      <c r="HS14" s="552"/>
      <c r="HT14" s="552"/>
      <c r="HU14" s="553"/>
      <c r="HV14" s="551" t="s">
        <v>352</v>
      </c>
      <c r="HW14" s="552"/>
      <c r="HX14" s="552"/>
      <c r="HY14" s="552"/>
      <c r="HZ14" s="552"/>
      <c r="IA14" s="552"/>
      <c r="IB14" s="553"/>
      <c r="IC14" s="548"/>
      <c r="ID14" s="549"/>
      <c r="IE14" s="549"/>
      <c r="IF14" s="549"/>
      <c r="IG14" s="549"/>
      <c r="IH14" s="550"/>
    </row>
    <row r="15" spans="1:242" s="2" customFormat="1" ht="51" customHeight="1">
      <c r="A15" s="518"/>
      <c r="B15" s="519"/>
      <c r="C15" s="519"/>
      <c r="D15" s="519"/>
      <c r="E15" s="520"/>
      <c r="F15" s="542" t="s">
        <v>65</v>
      </c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4"/>
      <c r="AA15" s="521"/>
      <c r="AB15" s="522"/>
      <c r="AC15" s="522"/>
      <c r="AD15" s="522"/>
      <c r="AE15" s="522"/>
      <c r="AF15" s="523"/>
      <c r="AG15" s="521"/>
      <c r="AH15" s="522"/>
      <c r="AI15" s="522"/>
      <c r="AJ15" s="522"/>
      <c r="AK15" s="522"/>
      <c r="AL15" s="522"/>
      <c r="AM15" s="523"/>
      <c r="AN15" s="521"/>
      <c r="AO15" s="522"/>
      <c r="AP15" s="522"/>
      <c r="AQ15" s="522"/>
      <c r="AR15" s="522"/>
      <c r="AS15" s="522"/>
      <c r="AT15" s="523"/>
      <c r="AU15" s="521"/>
      <c r="AV15" s="522"/>
      <c r="AW15" s="522"/>
      <c r="AX15" s="522"/>
      <c r="AY15" s="522"/>
      <c r="AZ15" s="522"/>
      <c r="BA15" s="523"/>
      <c r="BB15" s="521"/>
      <c r="BC15" s="522"/>
      <c r="BD15" s="522"/>
      <c r="BE15" s="522"/>
      <c r="BF15" s="522"/>
      <c r="BG15" s="523"/>
      <c r="BH15" s="521"/>
      <c r="BI15" s="522"/>
      <c r="BJ15" s="522"/>
      <c r="BK15" s="522"/>
      <c r="BL15" s="522"/>
      <c r="BM15" s="522"/>
      <c r="BN15" s="523"/>
      <c r="BO15" s="521"/>
      <c r="BP15" s="522"/>
      <c r="BQ15" s="522"/>
      <c r="BR15" s="522"/>
      <c r="BS15" s="522"/>
      <c r="BT15" s="522"/>
      <c r="BU15" s="522"/>
      <c r="BV15" s="522"/>
      <c r="BW15" s="523"/>
      <c r="BX15" s="521"/>
      <c r="BY15" s="522"/>
      <c r="BZ15" s="522"/>
      <c r="CA15" s="522"/>
      <c r="CB15" s="522"/>
      <c r="CC15" s="522"/>
      <c r="CD15" s="523"/>
      <c r="CE15" s="521"/>
      <c r="CF15" s="522"/>
      <c r="CG15" s="522"/>
      <c r="CH15" s="522"/>
      <c r="CI15" s="522"/>
      <c r="CJ15" s="523"/>
      <c r="CK15" s="521"/>
      <c r="CL15" s="522"/>
      <c r="CM15" s="522"/>
      <c r="CN15" s="522"/>
      <c r="CO15" s="522"/>
      <c r="CP15" s="522"/>
      <c r="CQ15" s="523"/>
      <c r="CR15" s="521"/>
      <c r="CS15" s="522"/>
      <c r="CT15" s="522"/>
      <c r="CU15" s="522"/>
      <c r="CV15" s="522"/>
      <c r="CW15" s="523"/>
      <c r="CX15" s="521"/>
      <c r="CY15" s="522"/>
      <c r="CZ15" s="522"/>
      <c r="DA15" s="522"/>
      <c r="DB15" s="522"/>
      <c r="DC15" s="523"/>
      <c r="DD15" s="521"/>
      <c r="DE15" s="522"/>
      <c r="DF15" s="522"/>
      <c r="DG15" s="522"/>
      <c r="DH15" s="522"/>
      <c r="DI15" s="522"/>
      <c r="DJ15" s="523"/>
      <c r="DK15" s="521"/>
      <c r="DL15" s="522"/>
      <c r="DM15" s="522"/>
      <c r="DN15" s="522"/>
      <c r="DO15" s="522"/>
      <c r="DP15" s="523"/>
      <c r="DQ15" s="515">
        <f>DQ17+DQ25</f>
        <v>62.536757033898304</v>
      </c>
      <c r="DR15" s="522"/>
      <c r="DS15" s="522"/>
      <c r="DT15" s="522"/>
      <c r="DU15" s="522"/>
      <c r="DV15" s="522"/>
      <c r="DW15" s="523"/>
      <c r="DX15" s="521"/>
      <c r="DY15" s="522"/>
      <c r="DZ15" s="522"/>
      <c r="EA15" s="523"/>
      <c r="EB15" s="515">
        <f>EB17+EB25</f>
        <v>11.945162720338985</v>
      </c>
      <c r="EC15" s="522"/>
      <c r="ED15" s="522"/>
      <c r="EE15" s="523"/>
      <c r="EF15" s="515">
        <f>EF17+EF25</f>
        <v>48.156</v>
      </c>
      <c r="EG15" s="522"/>
      <c r="EH15" s="522"/>
      <c r="EI15" s="522"/>
      <c r="EJ15" s="522"/>
      <c r="EK15" s="522"/>
      <c r="EL15" s="523"/>
      <c r="EM15" s="515">
        <f>EM17+EM25</f>
        <v>2.435594313559322</v>
      </c>
      <c r="EN15" s="522"/>
      <c r="EO15" s="522"/>
      <c r="EP15" s="522"/>
      <c r="EQ15" s="522"/>
      <c r="ER15" s="523"/>
      <c r="ES15" s="521"/>
      <c r="ET15" s="522"/>
      <c r="EU15" s="522"/>
      <c r="EV15" s="522"/>
      <c r="EW15" s="522"/>
      <c r="EX15" s="523"/>
      <c r="EY15" s="521"/>
      <c r="EZ15" s="522"/>
      <c r="FA15" s="522"/>
      <c r="FB15" s="522"/>
      <c r="FC15" s="522"/>
      <c r="FD15" s="522"/>
      <c r="FE15" s="523"/>
      <c r="FF15" s="521"/>
      <c r="FG15" s="522"/>
      <c r="FH15" s="522"/>
      <c r="FI15" s="522"/>
      <c r="FJ15" s="522"/>
      <c r="FK15" s="522"/>
      <c r="FL15" s="523"/>
      <c r="FM15" s="521"/>
      <c r="FN15" s="522"/>
      <c r="FO15" s="522"/>
      <c r="FP15" s="522"/>
      <c r="FQ15" s="522"/>
      <c r="FR15" s="522"/>
      <c r="FS15" s="523"/>
      <c r="FT15" s="521"/>
      <c r="FU15" s="522"/>
      <c r="FV15" s="522"/>
      <c r="FW15" s="522"/>
      <c r="FX15" s="522"/>
      <c r="FY15" s="523"/>
      <c r="FZ15" s="521"/>
      <c r="GA15" s="522"/>
      <c r="GB15" s="522"/>
      <c r="GC15" s="522"/>
      <c r="GD15" s="522"/>
      <c r="GE15" s="522"/>
      <c r="GF15" s="523"/>
      <c r="GG15" s="521"/>
      <c r="GH15" s="522"/>
      <c r="GI15" s="522"/>
      <c r="GJ15" s="522"/>
      <c r="GK15" s="522"/>
      <c r="GL15" s="522"/>
      <c r="GM15" s="522"/>
      <c r="GN15" s="522"/>
      <c r="GO15" s="523"/>
      <c r="GP15" s="521"/>
      <c r="GQ15" s="522"/>
      <c r="GR15" s="522"/>
      <c r="GS15" s="522"/>
      <c r="GT15" s="522"/>
      <c r="GU15" s="522"/>
      <c r="GV15" s="523"/>
      <c r="GW15" s="521"/>
      <c r="GX15" s="522"/>
      <c r="GY15" s="522"/>
      <c r="GZ15" s="522"/>
      <c r="HA15" s="522"/>
      <c r="HB15" s="523"/>
      <c r="HC15" s="521"/>
      <c r="HD15" s="522"/>
      <c r="HE15" s="522"/>
      <c r="HF15" s="522"/>
      <c r="HG15" s="522"/>
      <c r="HH15" s="522"/>
      <c r="HI15" s="523"/>
      <c r="HJ15" s="521"/>
      <c r="HK15" s="522"/>
      <c r="HL15" s="522"/>
      <c r="HM15" s="522"/>
      <c r="HN15" s="522"/>
      <c r="HO15" s="523"/>
      <c r="HP15" s="521"/>
      <c r="HQ15" s="522"/>
      <c r="HR15" s="522"/>
      <c r="HS15" s="522"/>
      <c r="HT15" s="522"/>
      <c r="HU15" s="523"/>
      <c r="HV15" s="521"/>
      <c r="HW15" s="522"/>
      <c r="HX15" s="522"/>
      <c r="HY15" s="522"/>
      <c r="HZ15" s="522"/>
      <c r="IA15" s="522"/>
      <c r="IB15" s="523"/>
      <c r="IC15" s="521"/>
      <c r="ID15" s="522"/>
      <c r="IE15" s="522"/>
      <c r="IF15" s="522"/>
      <c r="IG15" s="522"/>
      <c r="IH15" s="523"/>
    </row>
    <row r="16" spans="1:242" s="2" customFormat="1" ht="51" customHeight="1">
      <c r="A16" s="518" t="s">
        <v>305</v>
      </c>
      <c r="B16" s="519"/>
      <c r="C16" s="519"/>
      <c r="D16" s="519"/>
      <c r="E16" s="520"/>
      <c r="F16" s="530" t="s">
        <v>306</v>
      </c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2"/>
      <c r="AA16" s="44"/>
      <c r="AB16" s="45"/>
      <c r="AC16" s="45"/>
      <c r="AD16" s="45"/>
      <c r="AE16" s="45"/>
      <c r="AF16" s="46"/>
      <c r="AG16" s="44"/>
      <c r="AH16" s="45"/>
      <c r="AI16" s="45"/>
      <c r="AJ16" s="45"/>
      <c r="AK16" s="45"/>
      <c r="AL16" s="45"/>
      <c r="AM16" s="46"/>
      <c r="AN16" s="44"/>
      <c r="AO16" s="45"/>
      <c r="AP16" s="45"/>
      <c r="AQ16" s="45"/>
      <c r="AR16" s="45"/>
      <c r="AS16" s="45"/>
      <c r="AT16" s="46"/>
      <c r="AU16" s="44"/>
      <c r="AV16" s="45"/>
      <c r="AW16" s="45"/>
      <c r="AX16" s="45"/>
      <c r="AY16" s="45"/>
      <c r="AZ16" s="45"/>
      <c r="BA16" s="46"/>
      <c r="BB16" s="521"/>
      <c r="BC16" s="522"/>
      <c r="BD16" s="522"/>
      <c r="BE16" s="522"/>
      <c r="BF16" s="522"/>
      <c r="BG16" s="523"/>
      <c r="BH16" s="521"/>
      <c r="BI16" s="522"/>
      <c r="BJ16" s="522"/>
      <c r="BK16" s="522"/>
      <c r="BL16" s="522"/>
      <c r="BM16" s="522"/>
      <c r="BN16" s="523"/>
      <c r="BO16" s="521"/>
      <c r="BP16" s="522"/>
      <c r="BQ16" s="522"/>
      <c r="BR16" s="522"/>
      <c r="BS16" s="522"/>
      <c r="BT16" s="522"/>
      <c r="BU16" s="522"/>
      <c r="BV16" s="522"/>
      <c r="BW16" s="523"/>
      <c r="BX16" s="521"/>
      <c r="BY16" s="522"/>
      <c r="BZ16" s="522"/>
      <c r="CA16" s="522"/>
      <c r="CB16" s="522"/>
      <c r="CC16" s="522"/>
      <c r="CD16" s="523"/>
      <c r="CE16" s="44"/>
      <c r="CF16" s="45"/>
      <c r="CG16" s="45"/>
      <c r="CH16" s="45"/>
      <c r="CI16" s="45"/>
      <c r="CJ16" s="46"/>
      <c r="CK16" s="44"/>
      <c r="CL16" s="45"/>
      <c r="CM16" s="45"/>
      <c r="CN16" s="45"/>
      <c r="CO16" s="45"/>
      <c r="CP16" s="45"/>
      <c r="CQ16" s="46"/>
      <c r="CR16" s="44"/>
      <c r="CS16" s="45"/>
      <c r="CT16" s="45"/>
      <c r="CU16" s="45"/>
      <c r="CV16" s="45"/>
      <c r="CW16" s="46"/>
      <c r="CX16" s="44"/>
      <c r="CY16" s="45"/>
      <c r="CZ16" s="45"/>
      <c r="DA16" s="45"/>
      <c r="DB16" s="45"/>
      <c r="DC16" s="46"/>
      <c r="DD16" s="44"/>
      <c r="DE16" s="45"/>
      <c r="DF16" s="45"/>
      <c r="DG16" s="45"/>
      <c r="DH16" s="45"/>
      <c r="DI16" s="45"/>
      <c r="DJ16" s="46"/>
      <c r="DK16" s="44"/>
      <c r="DL16" s="45"/>
      <c r="DM16" s="45"/>
      <c r="DN16" s="45"/>
      <c r="DO16" s="45"/>
      <c r="DP16" s="46"/>
      <c r="DQ16" s="515">
        <f>DQ17</f>
        <v>35.217303033898304</v>
      </c>
      <c r="DR16" s="516"/>
      <c r="DS16" s="516"/>
      <c r="DT16" s="516"/>
      <c r="DU16" s="516"/>
      <c r="DV16" s="516"/>
      <c r="DW16" s="517"/>
      <c r="DX16" s="521"/>
      <c r="DY16" s="522"/>
      <c r="DZ16" s="522"/>
      <c r="EA16" s="523"/>
      <c r="EB16" s="515">
        <f>EB17</f>
        <v>5.997708720338983</v>
      </c>
      <c r="EC16" s="516"/>
      <c r="ED16" s="516"/>
      <c r="EE16" s="517"/>
      <c r="EF16" s="515">
        <f>EF17</f>
        <v>28.366</v>
      </c>
      <c r="EG16" s="516"/>
      <c r="EH16" s="516"/>
      <c r="EI16" s="516"/>
      <c r="EJ16" s="516"/>
      <c r="EK16" s="516"/>
      <c r="EL16" s="517"/>
      <c r="EM16" s="515">
        <f>EM17</f>
        <v>0.8535943135593221</v>
      </c>
      <c r="EN16" s="516"/>
      <c r="EO16" s="516"/>
      <c r="EP16" s="516"/>
      <c r="EQ16" s="516"/>
      <c r="ER16" s="517"/>
      <c r="ES16" s="44"/>
      <c r="ET16" s="45"/>
      <c r="EU16" s="45"/>
      <c r="EV16" s="45"/>
      <c r="EW16" s="45"/>
      <c r="EX16" s="46"/>
      <c r="EY16" s="44"/>
      <c r="EZ16" s="45"/>
      <c r="FA16" s="45"/>
      <c r="FB16" s="45"/>
      <c r="FC16" s="45"/>
      <c r="FD16" s="45"/>
      <c r="FE16" s="46"/>
      <c r="FF16" s="44"/>
      <c r="FG16" s="45"/>
      <c r="FH16" s="45"/>
      <c r="FI16" s="45"/>
      <c r="FJ16" s="45"/>
      <c r="FK16" s="45"/>
      <c r="FL16" s="46"/>
      <c r="FM16" s="44"/>
      <c r="FN16" s="45"/>
      <c r="FO16" s="45"/>
      <c r="FP16" s="45"/>
      <c r="FQ16" s="45"/>
      <c r="FR16" s="45"/>
      <c r="FS16" s="46"/>
      <c r="FT16" s="521"/>
      <c r="FU16" s="522"/>
      <c r="FV16" s="522"/>
      <c r="FW16" s="522"/>
      <c r="FX16" s="522"/>
      <c r="FY16" s="523"/>
      <c r="FZ16" s="521"/>
      <c r="GA16" s="522"/>
      <c r="GB16" s="522"/>
      <c r="GC16" s="522"/>
      <c r="GD16" s="522"/>
      <c r="GE16" s="522"/>
      <c r="GF16" s="523"/>
      <c r="GG16" s="521"/>
      <c r="GH16" s="522"/>
      <c r="GI16" s="522"/>
      <c r="GJ16" s="522"/>
      <c r="GK16" s="522"/>
      <c r="GL16" s="522"/>
      <c r="GM16" s="522"/>
      <c r="GN16" s="522"/>
      <c r="GO16" s="523"/>
      <c r="GP16" s="521"/>
      <c r="GQ16" s="522"/>
      <c r="GR16" s="522"/>
      <c r="GS16" s="522"/>
      <c r="GT16" s="522"/>
      <c r="GU16" s="522"/>
      <c r="GV16" s="523"/>
      <c r="GW16" s="521"/>
      <c r="GX16" s="522"/>
      <c r="GY16" s="522"/>
      <c r="GZ16" s="522"/>
      <c r="HA16" s="522"/>
      <c r="HB16" s="523"/>
      <c r="HC16" s="521"/>
      <c r="HD16" s="522"/>
      <c r="HE16" s="522"/>
      <c r="HF16" s="522"/>
      <c r="HG16" s="522"/>
      <c r="HH16" s="522"/>
      <c r="HI16" s="523"/>
      <c r="HJ16" s="521"/>
      <c r="HK16" s="522"/>
      <c r="HL16" s="522"/>
      <c r="HM16" s="522"/>
      <c r="HN16" s="522"/>
      <c r="HO16" s="523"/>
      <c r="HP16" s="521"/>
      <c r="HQ16" s="522"/>
      <c r="HR16" s="522"/>
      <c r="HS16" s="522"/>
      <c r="HT16" s="522"/>
      <c r="HU16" s="523"/>
      <c r="HV16" s="521"/>
      <c r="HW16" s="522"/>
      <c r="HX16" s="522"/>
      <c r="HY16" s="522"/>
      <c r="HZ16" s="522"/>
      <c r="IA16" s="522"/>
      <c r="IB16" s="523"/>
      <c r="IC16" s="521"/>
      <c r="ID16" s="522"/>
      <c r="IE16" s="522"/>
      <c r="IF16" s="522"/>
      <c r="IG16" s="522"/>
      <c r="IH16" s="523"/>
    </row>
    <row r="17" spans="1:242" s="2" customFormat="1" ht="31.5" customHeight="1">
      <c r="A17" s="518" t="s">
        <v>331</v>
      </c>
      <c r="B17" s="519"/>
      <c r="C17" s="519"/>
      <c r="D17" s="519"/>
      <c r="E17" s="520"/>
      <c r="F17" s="530" t="s">
        <v>307</v>
      </c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2"/>
      <c r="AA17" s="521"/>
      <c r="AB17" s="522"/>
      <c r="AC17" s="522"/>
      <c r="AD17" s="522"/>
      <c r="AE17" s="522"/>
      <c r="AF17" s="523"/>
      <c r="AG17" s="521"/>
      <c r="AH17" s="522"/>
      <c r="AI17" s="522"/>
      <c r="AJ17" s="522"/>
      <c r="AK17" s="522"/>
      <c r="AL17" s="522"/>
      <c r="AM17" s="523"/>
      <c r="AN17" s="521"/>
      <c r="AO17" s="522"/>
      <c r="AP17" s="522"/>
      <c r="AQ17" s="522"/>
      <c r="AR17" s="522"/>
      <c r="AS17" s="522"/>
      <c r="AT17" s="523"/>
      <c r="AU17" s="521"/>
      <c r="AV17" s="522"/>
      <c r="AW17" s="522"/>
      <c r="AX17" s="522"/>
      <c r="AY17" s="522"/>
      <c r="AZ17" s="522"/>
      <c r="BA17" s="523"/>
      <c r="BB17" s="521"/>
      <c r="BC17" s="522"/>
      <c r="BD17" s="522"/>
      <c r="BE17" s="522"/>
      <c r="BF17" s="522"/>
      <c r="BG17" s="523"/>
      <c r="BH17" s="521"/>
      <c r="BI17" s="522"/>
      <c r="BJ17" s="522"/>
      <c r="BK17" s="522"/>
      <c r="BL17" s="522"/>
      <c r="BM17" s="522"/>
      <c r="BN17" s="523"/>
      <c r="BO17" s="521"/>
      <c r="BP17" s="522"/>
      <c r="BQ17" s="522"/>
      <c r="BR17" s="522"/>
      <c r="BS17" s="522"/>
      <c r="BT17" s="522"/>
      <c r="BU17" s="522"/>
      <c r="BV17" s="522"/>
      <c r="BW17" s="523"/>
      <c r="BX17" s="521"/>
      <c r="BY17" s="522"/>
      <c r="BZ17" s="522"/>
      <c r="CA17" s="522"/>
      <c r="CB17" s="522"/>
      <c r="CC17" s="522"/>
      <c r="CD17" s="523"/>
      <c r="CE17" s="521"/>
      <c r="CF17" s="522"/>
      <c r="CG17" s="522"/>
      <c r="CH17" s="522"/>
      <c r="CI17" s="522"/>
      <c r="CJ17" s="523"/>
      <c r="CK17" s="521"/>
      <c r="CL17" s="522"/>
      <c r="CM17" s="522"/>
      <c r="CN17" s="522"/>
      <c r="CO17" s="522"/>
      <c r="CP17" s="522"/>
      <c r="CQ17" s="523"/>
      <c r="CR17" s="521"/>
      <c r="CS17" s="522"/>
      <c r="CT17" s="522"/>
      <c r="CU17" s="522"/>
      <c r="CV17" s="522"/>
      <c r="CW17" s="523"/>
      <c r="CX17" s="521"/>
      <c r="CY17" s="522"/>
      <c r="CZ17" s="522"/>
      <c r="DA17" s="522"/>
      <c r="DB17" s="522"/>
      <c r="DC17" s="523"/>
      <c r="DD17" s="521"/>
      <c r="DE17" s="522"/>
      <c r="DF17" s="522"/>
      <c r="DG17" s="522"/>
      <c r="DH17" s="522"/>
      <c r="DI17" s="522"/>
      <c r="DJ17" s="523"/>
      <c r="DK17" s="521"/>
      <c r="DL17" s="522"/>
      <c r="DM17" s="522"/>
      <c r="DN17" s="522"/>
      <c r="DO17" s="522"/>
      <c r="DP17" s="523"/>
      <c r="DQ17" s="515">
        <f>DQ18+DQ19</f>
        <v>35.217303033898304</v>
      </c>
      <c r="DR17" s="522"/>
      <c r="DS17" s="522"/>
      <c r="DT17" s="522"/>
      <c r="DU17" s="522"/>
      <c r="DV17" s="522"/>
      <c r="DW17" s="523"/>
      <c r="DX17" s="521"/>
      <c r="DY17" s="522"/>
      <c r="DZ17" s="522"/>
      <c r="EA17" s="523"/>
      <c r="EB17" s="515">
        <f>EB18</f>
        <v>5.997708720338983</v>
      </c>
      <c r="EC17" s="522"/>
      <c r="ED17" s="522"/>
      <c r="EE17" s="523"/>
      <c r="EF17" s="515">
        <f>EF18+EF19</f>
        <v>28.366</v>
      </c>
      <c r="EG17" s="522"/>
      <c r="EH17" s="522"/>
      <c r="EI17" s="522"/>
      <c r="EJ17" s="522"/>
      <c r="EK17" s="522"/>
      <c r="EL17" s="523"/>
      <c r="EM17" s="515">
        <f>EM18</f>
        <v>0.8535943135593221</v>
      </c>
      <c r="EN17" s="522"/>
      <c r="EO17" s="522"/>
      <c r="EP17" s="522"/>
      <c r="EQ17" s="522"/>
      <c r="ER17" s="523"/>
      <c r="ES17" s="521"/>
      <c r="ET17" s="522"/>
      <c r="EU17" s="522"/>
      <c r="EV17" s="522"/>
      <c r="EW17" s="522"/>
      <c r="EX17" s="523"/>
      <c r="EY17" s="521"/>
      <c r="EZ17" s="522"/>
      <c r="FA17" s="522"/>
      <c r="FB17" s="522"/>
      <c r="FC17" s="522"/>
      <c r="FD17" s="522"/>
      <c r="FE17" s="523"/>
      <c r="FF17" s="521"/>
      <c r="FG17" s="522"/>
      <c r="FH17" s="522"/>
      <c r="FI17" s="522"/>
      <c r="FJ17" s="522"/>
      <c r="FK17" s="522"/>
      <c r="FL17" s="523"/>
      <c r="FM17" s="521"/>
      <c r="FN17" s="522"/>
      <c r="FO17" s="522"/>
      <c r="FP17" s="522"/>
      <c r="FQ17" s="522"/>
      <c r="FR17" s="522"/>
      <c r="FS17" s="523"/>
      <c r="FT17" s="521"/>
      <c r="FU17" s="522"/>
      <c r="FV17" s="522"/>
      <c r="FW17" s="522"/>
      <c r="FX17" s="522"/>
      <c r="FY17" s="523"/>
      <c r="FZ17" s="521"/>
      <c r="GA17" s="522"/>
      <c r="GB17" s="522"/>
      <c r="GC17" s="522"/>
      <c r="GD17" s="522"/>
      <c r="GE17" s="522"/>
      <c r="GF17" s="523"/>
      <c r="GG17" s="521"/>
      <c r="GH17" s="522"/>
      <c r="GI17" s="522"/>
      <c r="GJ17" s="522"/>
      <c r="GK17" s="522"/>
      <c r="GL17" s="522"/>
      <c r="GM17" s="522"/>
      <c r="GN17" s="522"/>
      <c r="GO17" s="523"/>
      <c r="GP17" s="521"/>
      <c r="GQ17" s="522"/>
      <c r="GR17" s="522"/>
      <c r="GS17" s="522"/>
      <c r="GT17" s="522"/>
      <c r="GU17" s="522"/>
      <c r="GV17" s="523"/>
      <c r="GW17" s="521"/>
      <c r="GX17" s="522"/>
      <c r="GY17" s="522"/>
      <c r="GZ17" s="522"/>
      <c r="HA17" s="522"/>
      <c r="HB17" s="523"/>
      <c r="HC17" s="521"/>
      <c r="HD17" s="522"/>
      <c r="HE17" s="522"/>
      <c r="HF17" s="522"/>
      <c r="HG17" s="522"/>
      <c r="HH17" s="522"/>
      <c r="HI17" s="523"/>
      <c r="HJ17" s="521"/>
      <c r="HK17" s="522"/>
      <c r="HL17" s="522"/>
      <c r="HM17" s="522"/>
      <c r="HN17" s="522"/>
      <c r="HO17" s="523"/>
      <c r="HP17" s="521"/>
      <c r="HQ17" s="522"/>
      <c r="HR17" s="522"/>
      <c r="HS17" s="522"/>
      <c r="HT17" s="522"/>
      <c r="HU17" s="523"/>
      <c r="HV17" s="521"/>
      <c r="HW17" s="522"/>
      <c r="HX17" s="522"/>
      <c r="HY17" s="522"/>
      <c r="HZ17" s="522"/>
      <c r="IA17" s="522"/>
      <c r="IB17" s="523"/>
      <c r="IC17" s="521"/>
      <c r="ID17" s="522"/>
      <c r="IE17" s="522"/>
      <c r="IF17" s="522"/>
      <c r="IG17" s="522"/>
      <c r="IH17" s="523"/>
    </row>
    <row r="18" spans="1:242" s="2" customFormat="1" ht="98.25" customHeight="1">
      <c r="A18" s="573" t="s">
        <v>94</v>
      </c>
      <c r="B18" s="574"/>
      <c r="C18" s="574"/>
      <c r="D18" s="574"/>
      <c r="E18" s="575"/>
      <c r="F18" s="530" t="s">
        <v>385</v>
      </c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2"/>
      <c r="AA18" s="512"/>
      <c r="AB18" s="513"/>
      <c r="AC18" s="513"/>
      <c r="AD18" s="513"/>
      <c r="AE18" s="513"/>
      <c r="AF18" s="514"/>
      <c r="AG18" s="512"/>
      <c r="AH18" s="513"/>
      <c r="AI18" s="513"/>
      <c r="AJ18" s="513"/>
      <c r="AK18" s="513"/>
      <c r="AL18" s="513"/>
      <c r="AM18" s="514"/>
      <c r="AN18" s="512"/>
      <c r="AO18" s="513"/>
      <c r="AP18" s="513"/>
      <c r="AQ18" s="513"/>
      <c r="AR18" s="513"/>
      <c r="AS18" s="513"/>
      <c r="AT18" s="514"/>
      <c r="AU18" s="512"/>
      <c r="AV18" s="513"/>
      <c r="AW18" s="513"/>
      <c r="AX18" s="513"/>
      <c r="AY18" s="513"/>
      <c r="AZ18" s="513"/>
      <c r="BA18" s="514"/>
      <c r="BB18" s="512">
        <v>1979</v>
      </c>
      <c r="BC18" s="513"/>
      <c r="BD18" s="513"/>
      <c r="BE18" s="513"/>
      <c r="BF18" s="513"/>
      <c r="BG18" s="514"/>
      <c r="BH18" s="512">
        <v>20</v>
      </c>
      <c r="BI18" s="513"/>
      <c r="BJ18" s="513"/>
      <c r="BK18" s="513"/>
      <c r="BL18" s="513"/>
      <c r="BM18" s="513"/>
      <c r="BN18" s="514"/>
      <c r="BO18" s="590" t="s">
        <v>119</v>
      </c>
      <c r="BP18" s="591"/>
      <c r="BQ18" s="591"/>
      <c r="BR18" s="591"/>
      <c r="BS18" s="591"/>
      <c r="BT18" s="591"/>
      <c r="BU18" s="591"/>
      <c r="BV18" s="591"/>
      <c r="BW18" s="592"/>
      <c r="BX18" s="512" t="s">
        <v>231</v>
      </c>
      <c r="BY18" s="513"/>
      <c r="BZ18" s="513"/>
      <c r="CA18" s="513"/>
      <c r="CB18" s="513"/>
      <c r="CC18" s="513"/>
      <c r="CD18" s="514"/>
      <c r="CE18" s="512"/>
      <c r="CF18" s="513"/>
      <c r="CG18" s="513"/>
      <c r="CH18" s="513"/>
      <c r="CI18" s="513"/>
      <c r="CJ18" s="514"/>
      <c r="CK18" s="512"/>
      <c r="CL18" s="513"/>
      <c r="CM18" s="513"/>
      <c r="CN18" s="513"/>
      <c r="CO18" s="513"/>
      <c r="CP18" s="513"/>
      <c r="CQ18" s="514"/>
      <c r="CR18" s="512"/>
      <c r="CS18" s="513"/>
      <c r="CT18" s="513"/>
      <c r="CU18" s="513"/>
      <c r="CV18" s="513"/>
      <c r="CW18" s="514"/>
      <c r="CX18" s="512"/>
      <c r="CY18" s="513"/>
      <c r="CZ18" s="513"/>
      <c r="DA18" s="513"/>
      <c r="DB18" s="513"/>
      <c r="DC18" s="514"/>
      <c r="DD18" s="512"/>
      <c r="DE18" s="513"/>
      <c r="DF18" s="513"/>
      <c r="DG18" s="513"/>
      <c r="DH18" s="513"/>
      <c r="DI18" s="513"/>
      <c r="DJ18" s="514"/>
      <c r="DK18" s="512"/>
      <c r="DL18" s="513"/>
      <c r="DM18" s="513"/>
      <c r="DN18" s="513"/>
      <c r="DO18" s="513"/>
      <c r="DP18" s="514"/>
      <c r="DQ18" s="557">
        <f>DX18+EB18+EF18+EM18</f>
        <v>15.217303033898306</v>
      </c>
      <c r="DR18" s="558"/>
      <c r="DS18" s="558"/>
      <c r="DT18" s="558"/>
      <c r="DU18" s="558"/>
      <c r="DV18" s="558"/>
      <c r="DW18" s="559"/>
      <c r="DX18" s="570"/>
      <c r="DY18" s="571"/>
      <c r="DZ18" s="571"/>
      <c r="EA18" s="572"/>
      <c r="EB18" s="557">
        <f>7.07729629/1.18</f>
        <v>5.997708720338983</v>
      </c>
      <c r="EC18" s="558"/>
      <c r="ED18" s="558"/>
      <c r="EE18" s="559"/>
      <c r="EF18" s="557">
        <v>8.366</v>
      </c>
      <c r="EG18" s="558"/>
      <c r="EH18" s="558"/>
      <c r="EI18" s="558"/>
      <c r="EJ18" s="558"/>
      <c r="EK18" s="558"/>
      <c r="EL18" s="559"/>
      <c r="EM18" s="557">
        <f>1.00724129/1.18</f>
        <v>0.8535943135593221</v>
      </c>
      <c r="EN18" s="558"/>
      <c r="EO18" s="558"/>
      <c r="EP18" s="558"/>
      <c r="EQ18" s="558"/>
      <c r="ER18" s="559"/>
      <c r="ES18" s="512"/>
      <c r="ET18" s="513"/>
      <c r="EU18" s="513"/>
      <c r="EV18" s="513"/>
      <c r="EW18" s="513"/>
      <c r="EX18" s="514"/>
      <c r="EY18" s="512"/>
      <c r="EZ18" s="513"/>
      <c r="FA18" s="513"/>
      <c r="FB18" s="513"/>
      <c r="FC18" s="513"/>
      <c r="FD18" s="513"/>
      <c r="FE18" s="514"/>
      <c r="FF18" s="512"/>
      <c r="FG18" s="513"/>
      <c r="FH18" s="513"/>
      <c r="FI18" s="513"/>
      <c r="FJ18" s="513"/>
      <c r="FK18" s="513"/>
      <c r="FL18" s="514"/>
      <c r="FM18" s="512"/>
      <c r="FN18" s="513"/>
      <c r="FO18" s="513"/>
      <c r="FP18" s="513"/>
      <c r="FQ18" s="513"/>
      <c r="FR18" s="513"/>
      <c r="FS18" s="514"/>
      <c r="FT18" s="512">
        <v>2018</v>
      </c>
      <c r="FU18" s="513"/>
      <c r="FV18" s="513"/>
      <c r="FW18" s="513"/>
      <c r="FX18" s="513"/>
      <c r="FY18" s="514"/>
      <c r="FZ18" s="512">
        <v>20</v>
      </c>
      <c r="GA18" s="513"/>
      <c r="GB18" s="513"/>
      <c r="GC18" s="513"/>
      <c r="GD18" s="513"/>
      <c r="GE18" s="513"/>
      <c r="GF18" s="514"/>
      <c r="GG18" s="590" t="s">
        <v>693</v>
      </c>
      <c r="GH18" s="591"/>
      <c r="GI18" s="591"/>
      <c r="GJ18" s="591"/>
      <c r="GK18" s="591"/>
      <c r="GL18" s="591"/>
      <c r="GM18" s="591"/>
      <c r="GN18" s="591"/>
      <c r="GO18" s="592"/>
      <c r="GP18" s="512" t="s">
        <v>234</v>
      </c>
      <c r="GQ18" s="513"/>
      <c r="GR18" s="513"/>
      <c r="GS18" s="513"/>
      <c r="GT18" s="513"/>
      <c r="GU18" s="513"/>
      <c r="GV18" s="514"/>
      <c r="GW18" s="512"/>
      <c r="GX18" s="513"/>
      <c r="GY18" s="513"/>
      <c r="GZ18" s="513"/>
      <c r="HA18" s="513"/>
      <c r="HB18" s="514"/>
      <c r="HC18" s="512"/>
      <c r="HD18" s="513"/>
      <c r="HE18" s="513"/>
      <c r="HF18" s="513"/>
      <c r="HG18" s="513"/>
      <c r="HH18" s="513"/>
      <c r="HI18" s="514"/>
      <c r="HJ18" s="512"/>
      <c r="HK18" s="513"/>
      <c r="HL18" s="513"/>
      <c r="HM18" s="513"/>
      <c r="HN18" s="513"/>
      <c r="HO18" s="514"/>
      <c r="HP18" s="512"/>
      <c r="HQ18" s="513"/>
      <c r="HR18" s="513"/>
      <c r="HS18" s="513"/>
      <c r="HT18" s="513"/>
      <c r="HU18" s="514"/>
      <c r="HV18" s="512"/>
      <c r="HW18" s="513"/>
      <c r="HX18" s="513"/>
      <c r="HY18" s="513"/>
      <c r="HZ18" s="513"/>
      <c r="IA18" s="513"/>
      <c r="IB18" s="514"/>
      <c r="IC18" s="512"/>
      <c r="ID18" s="513"/>
      <c r="IE18" s="513"/>
      <c r="IF18" s="513"/>
      <c r="IG18" s="513"/>
      <c r="IH18" s="514"/>
    </row>
    <row r="19" spans="1:242" s="2" customFormat="1" ht="55.5" customHeight="1">
      <c r="A19" s="573" t="s">
        <v>95</v>
      </c>
      <c r="B19" s="574"/>
      <c r="C19" s="574"/>
      <c r="D19" s="574"/>
      <c r="E19" s="575"/>
      <c r="F19" s="530" t="s">
        <v>126</v>
      </c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2"/>
      <c r="AA19" s="521"/>
      <c r="AB19" s="522"/>
      <c r="AC19" s="522"/>
      <c r="AD19" s="522"/>
      <c r="AE19" s="522"/>
      <c r="AF19" s="523"/>
      <c r="AG19" s="521"/>
      <c r="AH19" s="522"/>
      <c r="AI19" s="522"/>
      <c r="AJ19" s="522"/>
      <c r="AK19" s="522"/>
      <c r="AL19" s="522"/>
      <c r="AM19" s="523"/>
      <c r="AN19" s="521"/>
      <c r="AO19" s="522"/>
      <c r="AP19" s="522"/>
      <c r="AQ19" s="522"/>
      <c r="AR19" s="522"/>
      <c r="AS19" s="522"/>
      <c r="AT19" s="523"/>
      <c r="AU19" s="521"/>
      <c r="AV19" s="522"/>
      <c r="AW19" s="522"/>
      <c r="AX19" s="522"/>
      <c r="AY19" s="522"/>
      <c r="AZ19" s="522"/>
      <c r="BA19" s="523"/>
      <c r="BB19" s="512">
        <v>1979</v>
      </c>
      <c r="BC19" s="513"/>
      <c r="BD19" s="513"/>
      <c r="BE19" s="513"/>
      <c r="BF19" s="513"/>
      <c r="BG19" s="514"/>
      <c r="BH19" s="512">
        <v>20</v>
      </c>
      <c r="BI19" s="513"/>
      <c r="BJ19" s="513"/>
      <c r="BK19" s="513"/>
      <c r="BL19" s="513"/>
      <c r="BM19" s="513"/>
      <c r="BN19" s="514"/>
      <c r="BO19" s="590" t="s">
        <v>119</v>
      </c>
      <c r="BP19" s="591"/>
      <c r="BQ19" s="591"/>
      <c r="BR19" s="591"/>
      <c r="BS19" s="591"/>
      <c r="BT19" s="591"/>
      <c r="BU19" s="591"/>
      <c r="BV19" s="591"/>
      <c r="BW19" s="592"/>
      <c r="BX19" s="512" t="s">
        <v>231</v>
      </c>
      <c r="BY19" s="513"/>
      <c r="BZ19" s="513"/>
      <c r="CA19" s="513"/>
      <c r="CB19" s="513"/>
      <c r="CC19" s="513"/>
      <c r="CD19" s="514"/>
      <c r="CE19" s="521"/>
      <c r="CF19" s="522"/>
      <c r="CG19" s="522"/>
      <c r="CH19" s="522"/>
      <c r="CI19" s="522"/>
      <c r="CJ19" s="523"/>
      <c r="CK19" s="521"/>
      <c r="CL19" s="522"/>
      <c r="CM19" s="522"/>
      <c r="CN19" s="522"/>
      <c r="CO19" s="522"/>
      <c r="CP19" s="522"/>
      <c r="CQ19" s="523"/>
      <c r="CR19" s="521"/>
      <c r="CS19" s="522"/>
      <c r="CT19" s="522"/>
      <c r="CU19" s="522"/>
      <c r="CV19" s="522"/>
      <c r="CW19" s="523"/>
      <c r="CX19" s="521"/>
      <c r="CY19" s="522"/>
      <c r="CZ19" s="522"/>
      <c r="DA19" s="522"/>
      <c r="DB19" s="522"/>
      <c r="DC19" s="523"/>
      <c r="DD19" s="521"/>
      <c r="DE19" s="522"/>
      <c r="DF19" s="522"/>
      <c r="DG19" s="522"/>
      <c r="DH19" s="522"/>
      <c r="DI19" s="522"/>
      <c r="DJ19" s="523"/>
      <c r="DK19" s="521"/>
      <c r="DL19" s="522"/>
      <c r="DM19" s="522"/>
      <c r="DN19" s="522"/>
      <c r="DO19" s="522"/>
      <c r="DP19" s="523"/>
      <c r="DQ19" s="515">
        <f>DX19+EB19+EF19+EM19</f>
        <v>20</v>
      </c>
      <c r="DR19" s="516"/>
      <c r="DS19" s="516"/>
      <c r="DT19" s="516"/>
      <c r="DU19" s="516"/>
      <c r="DV19" s="516"/>
      <c r="DW19" s="517"/>
      <c r="DX19" s="521"/>
      <c r="DY19" s="522"/>
      <c r="DZ19" s="522"/>
      <c r="EA19" s="523"/>
      <c r="EB19" s="521"/>
      <c r="EC19" s="522"/>
      <c r="ED19" s="522"/>
      <c r="EE19" s="523"/>
      <c r="EF19" s="515">
        <v>20</v>
      </c>
      <c r="EG19" s="516"/>
      <c r="EH19" s="516"/>
      <c r="EI19" s="516"/>
      <c r="EJ19" s="516"/>
      <c r="EK19" s="516"/>
      <c r="EL19" s="517"/>
      <c r="EM19" s="521"/>
      <c r="EN19" s="522"/>
      <c r="EO19" s="522"/>
      <c r="EP19" s="522"/>
      <c r="EQ19" s="522"/>
      <c r="ER19" s="523"/>
      <c r="ES19" s="521"/>
      <c r="ET19" s="522"/>
      <c r="EU19" s="522"/>
      <c r="EV19" s="522"/>
      <c r="EW19" s="522"/>
      <c r="EX19" s="523"/>
      <c r="EY19" s="521"/>
      <c r="EZ19" s="522"/>
      <c r="FA19" s="522"/>
      <c r="FB19" s="522"/>
      <c r="FC19" s="522"/>
      <c r="FD19" s="522"/>
      <c r="FE19" s="523"/>
      <c r="FF19" s="521"/>
      <c r="FG19" s="522"/>
      <c r="FH19" s="522"/>
      <c r="FI19" s="522"/>
      <c r="FJ19" s="522"/>
      <c r="FK19" s="522"/>
      <c r="FL19" s="523"/>
      <c r="FM19" s="521"/>
      <c r="FN19" s="522"/>
      <c r="FO19" s="522"/>
      <c r="FP19" s="522"/>
      <c r="FQ19" s="522"/>
      <c r="FR19" s="522"/>
      <c r="FS19" s="523"/>
      <c r="FT19" s="512">
        <v>2018</v>
      </c>
      <c r="FU19" s="513"/>
      <c r="FV19" s="513"/>
      <c r="FW19" s="513"/>
      <c r="FX19" s="513"/>
      <c r="FY19" s="514"/>
      <c r="FZ19" s="512">
        <v>20</v>
      </c>
      <c r="GA19" s="513"/>
      <c r="GB19" s="513"/>
      <c r="GC19" s="513"/>
      <c r="GD19" s="513"/>
      <c r="GE19" s="513"/>
      <c r="GF19" s="514"/>
      <c r="GG19" s="590" t="s">
        <v>693</v>
      </c>
      <c r="GH19" s="591"/>
      <c r="GI19" s="591"/>
      <c r="GJ19" s="591"/>
      <c r="GK19" s="591"/>
      <c r="GL19" s="591"/>
      <c r="GM19" s="591"/>
      <c r="GN19" s="591"/>
      <c r="GO19" s="592"/>
      <c r="GP19" s="512" t="s">
        <v>234</v>
      </c>
      <c r="GQ19" s="513"/>
      <c r="GR19" s="513"/>
      <c r="GS19" s="513"/>
      <c r="GT19" s="513"/>
      <c r="GU19" s="513"/>
      <c r="GV19" s="514"/>
      <c r="GW19" s="521"/>
      <c r="GX19" s="522"/>
      <c r="GY19" s="522"/>
      <c r="GZ19" s="522"/>
      <c r="HA19" s="522"/>
      <c r="HB19" s="523"/>
      <c r="HC19" s="521"/>
      <c r="HD19" s="522"/>
      <c r="HE19" s="522"/>
      <c r="HF19" s="522"/>
      <c r="HG19" s="522"/>
      <c r="HH19" s="522"/>
      <c r="HI19" s="523"/>
      <c r="HJ19" s="521"/>
      <c r="HK19" s="522"/>
      <c r="HL19" s="522"/>
      <c r="HM19" s="522"/>
      <c r="HN19" s="522"/>
      <c r="HO19" s="523"/>
      <c r="HP19" s="521"/>
      <c r="HQ19" s="522"/>
      <c r="HR19" s="522"/>
      <c r="HS19" s="522"/>
      <c r="HT19" s="522"/>
      <c r="HU19" s="523"/>
      <c r="HV19" s="521"/>
      <c r="HW19" s="522"/>
      <c r="HX19" s="522"/>
      <c r="HY19" s="522"/>
      <c r="HZ19" s="522"/>
      <c r="IA19" s="522"/>
      <c r="IB19" s="523"/>
      <c r="IC19" s="521"/>
      <c r="ID19" s="522"/>
      <c r="IE19" s="522"/>
      <c r="IF19" s="522"/>
      <c r="IG19" s="522"/>
      <c r="IH19" s="523"/>
    </row>
    <row r="20" spans="1:242" s="2" customFormat="1" ht="10.5" customHeight="1">
      <c r="A20" s="518" t="s">
        <v>309</v>
      </c>
      <c r="B20" s="519"/>
      <c r="C20" s="519"/>
      <c r="D20" s="519"/>
      <c r="E20" s="520"/>
      <c r="F20" s="542" t="s">
        <v>314</v>
      </c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4"/>
      <c r="AA20" s="521"/>
      <c r="AB20" s="522"/>
      <c r="AC20" s="522"/>
      <c r="AD20" s="522"/>
      <c r="AE20" s="522"/>
      <c r="AF20" s="523"/>
      <c r="AG20" s="521"/>
      <c r="AH20" s="522"/>
      <c r="AI20" s="522"/>
      <c r="AJ20" s="522"/>
      <c r="AK20" s="522"/>
      <c r="AL20" s="522"/>
      <c r="AM20" s="523"/>
      <c r="AN20" s="521"/>
      <c r="AO20" s="522"/>
      <c r="AP20" s="522"/>
      <c r="AQ20" s="522"/>
      <c r="AR20" s="522"/>
      <c r="AS20" s="522"/>
      <c r="AT20" s="523"/>
      <c r="AU20" s="521"/>
      <c r="AV20" s="522"/>
      <c r="AW20" s="522"/>
      <c r="AX20" s="522"/>
      <c r="AY20" s="522"/>
      <c r="AZ20" s="522"/>
      <c r="BA20" s="523"/>
      <c r="BB20" s="521"/>
      <c r="BC20" s="522"/>
      <c r="BD20" s="522"/>
      <c r="BE20" s="522"/>
      <c r="BF20" s="522"/>
      <c r="BG20" s="523"/>
      <c r="BH20" s="521"/>
      <c r="BI20" s="522"/>
      <c r="BJ20" s="522"/>
      <c r="BK20" s="522"/>
      <c r="BL20" s="522"/>
      <c r="BM20" s="522"/>
      <c r="BN20" s="523"/>
      <c r="BO20" s="521"/>
      <c r="BP20" s="522"/>
      <c r="BQ20" s="522"/>
      <c r="BR20" s="522"/>
      <c r="BS20" s="522"/>
      <c r="BT20" s="522"/>
      <c r="BU20" s="522"/>
      <c r="BV20" s="522"/>
      <c r="BW20" s="523"/>
      <c r="BX20" s="521"/>
      <c r="BY20" s="522"/>
      <c r="BZ20" s="522"/>
      <c r="CA20" s="522"/>
      <c r="CB20" s="522"/>
      <c r="CC20" s="522"/>
      <c r="CD20" s="523"/>
      <c r="CE20" s="521"/>
      <c r="CF20" s="522"/>
      <c r="CG20" s="522"/>
      <c r="CH20" s="522"/>
      <c r="CI20" s="522"/>
      <c r="CJ20" s="523"/>
      <c r="CK20" s="521"/>
      <c r="CL20" s="522"/>
      <c r="CM20" s="522"/>
      <c r="CN20" s="522"/>
      <c r="CO20" s="522"/>
      <c r="CP20" s="522"/>
      <c r="CQ20" s="523"/>
      <c r="CR20" s="521"/>
      <c r="CS20" s="522"/>
      <c r="CT20" s="522"/>
      <c r="CU20" s="522"/>
      <c r="CV20" s="522"/>
      <c r="CW20" s="523"/>
      <c r="CX20" s="521"/>
      <c r="CY20" s="522"/>
      <c r="CZ20" s="522"/>
      <c r="DA20" s="522"/>
      <c r="DB20" s="522"/>
      <c r="DC20" s="523"/>
      <c r="DD20" s="521"/>
      <c r="DE20" s="522"/>
      <c r="DF20" s="522"/>
      <c r="DG20" s="522"/>
      <c r="DH20" s="522"/>
      <c r="DI20" s="522"/>
      <c r="DJ20" s="523"/>
      <c r="DK20" s="521"/>
      <c r="DL20" s="522"/>
      <c r="DM20" s="522"/>
      <c r="DN20" s="522"/>
      <c r="DO20" s="522"/>
      <c r="DP20" s="523"/>
      <c r="DQ20" s="521"/>
      <c r="DR20" s="522"/>
      <c r="DS20" s="522"/>
      <c r="DT20" s="522"/>
      <c r="DU20" s="522"/>
      <c r="DV20" s="522"/>
      <c r="DW20" s="523"/>
      <c r="DX20" s="521"/>
      <c r="DY20" s="522"/>
      <c r="DZ20" s="522"/>
      <c r="EA20" s="523"/>
      <c r="EB20" s="521"/>
      <c r="EC20" s="522"/>
      <c r="ED20" s="522"/>
      <c r="EE20" s="523"/>
      <c r="EF20" s="521"/>
      <c r="EG20" s="522"/>
      <c r="EH20" s="522"/>
      <c r="EI20" s="522"/>
      <c r="EJ20" s="522"/>
      <c r="EK20" s="522"/>
      <c r="EL20" s="523"/>
      <c r="EM20" s="521"/>
      <c r="EN20" s="522"/>
      <c r="EO20" s="522"/>
      <c r="EP20" s="522"/>
      <c r="EQ20" s="522"/>
      <c r="ER20" s="523"/>
      <c r="ES20" s="521"/>
      <c r="ET20" s="522"/>
      <c r="EU20" s="522"/>
      <c r="EV20" s="522"/>
      <c r="EW20" s="522"/>
      <c r="EX20" s="523"/>
      <c r="EY20" s="521"/>
      <c r="EZ20" s="522"/>
      <c r="FA20" s="522"/>
      <c r="FB20" s="522"/>
      <c r="FC20" s="522"/>
      <c r="FD20" s="522"/>
      <c r="FE20" s="523"/>
      <c r="FF20" s="521"/>
      <c r="FG20" s="522"/>
      <c r="FH20" s="522"/>
      <c r="FI20" s="522"/>
      <c r="FJ20" s="522"/>
      <c r="FK20" s="522"/>
      <c r="FL20" s="523"/>
      <c r="FM20" s="521"/>
      <c r="FN20" s="522"/>
      <c r="FO20" s="522"/>
      <c r="FP20" s="522"/>
      <c r="FQ20" s="522"/>
      <c r="FR20" s="522"/>
      <c r="FS20" s="523"/>
      <c r="FT20" s="521"/>
      <c r="FU20" s="522"/>
      <c r="FV20" s="522"/>
      <c r="FW20" s="522"/>
      <c r="FX20" s="522"/>
      <c r="FY20" s="523"/>
      <c r="FZ20" s="521"/>
      <c r="GA20" s="522"/>
      <c r="GB20" s="522"/>
      <c r="GC20" s="522"/>
      <c r="GD20" s="522"/>
      <c r="GE20" s="522"/>
      <c r="GF20" s="523"/>
      <c r="GG20" s="521"/>
      <c r="GH20" s="522"/>
      <c r="GI20" s="522"/>
      <c r="GJ20" s="522"/>
      <c r="GK20" s="522"/>
      <c r="GL20" s="522"/>
      <c r="GM20" s="522"/>
      <c r="GN20" s="522"/>
      <c r="GO20" s="523"/>
      <c r="GP20" s="521"/>
      <c r="GQ20" s="522"/>
      <c r="GR20" s="522"/>
      <c r="GS20" s="522"/>
      <c r="GT20" s="522"/>
      <c r="GU20" s="522"/>
      <c r="GV20" s="523"/>
      <c r="GW20" s="521"/>
      <c r="GX20" s="522"/>
      <c r="GY20" s="522"/>
      <c r="GZ20" s="522"/>
      <c r="HA20" s="522"/>
      <c r="HB20" s="523"/>
      <c r="HC20" s="521"/>
      <c r="HD20" s="522"/>
      <c r="HE20" s="522"/>
      <c r="HF20" s="522"/>
      <c r="HG20" s="522"/>
      <c r="HH20" s="522"/>
      <c r="HI20" s="523"/>
      <c r="HJ20" s="521"/>
      <c r="HK20" s="522"/>
      <c r="HL20" s="522"/>
      <c r="HM20" s="522"/>
      <c r="HN20" s="522"/>
      <c r="HO20" s="523"/>
      <c r="HP20" s="521"/>
      <c r="HQ20" s="522"/>
      <c r="HR20" s="522"/>
      <c r="HS20" s="522"/>
      <c r="HT20" s="522"/>
      <c r="HU20" s="523"/>
      <c r="HV20" s="521"/>
      <c r="HW20" s="522"/>
      <c r="HX20" s="522"/>
      <c r="HY20" s="522"/>
      <c r="HZ20" s="522"/>
      <c r="IA20" s="522"/>
      <c r="IB20" s="523"/>
      <c r="IC20" s="521"/>
      <c r="ID20" s="522"/>
      <c r="IE20" s="522"/>
      <c r="IF20" s="522"/>
      <c r="IG20" s="522"/>
      <c r="IH20" s="523"/>
    </row>
    <row r="21" spans="1:242" s="2" customFormat="1" ht="31.5" customHeight="1">
      <c r="A21" s="518" t="s">
        <v>335</v>
      </c>
      <c r="B21" s="519"/>
      <c r="C21" s="519"/>
      <c r="D21" s="519"/>
      <c r="E21" s="520"/>
      <c r="F21" s="542" t="s">
        <v>307</v>
      </c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544"/>
      <c r="AA21" s="521"/>
      <c r="AB21" s="522"/>
      <c r="AC21" s="522"/>
      <c r="AD21" s="522"/>
      <c r="AE21" s="522"/>
      <c r="AF21" s="523"/>
      <c r="AG21" s="521"/>
      <c r="AH21" s="522"/>
      <c r="AI21" s="522"/>
      <c r="AJ21" s="522"/>
      <c r="AK21" s="522"/>
      <c r="AL21" s="522"/>
      <c r="AM21" s="523"/>
      <c r="AN21" s="521"/>
      <c r="AO21" s="522"/>
      <c r="AP21" s="522"/>
      <c r="AQ21" s="522"/>
      <c r="AR21" s="522"/>
      <c r="AS21" s="522"/>
      <c r="AT21" s="523"/>
      <c r="AU21" s="521"/>
      <c r="AV21" s="522"/>
      <c r="AW21" s="522"/>
      <c r="AX21" s="522"/>
      <c r="AY21" s="522"/>
      <c r="AZ21" s="522"/>
      <c r="BA21" s="523"/>
      <c r="BB21" s="521"/>
      <c r="BC21" s="522"/>
      <c r="BD21" s="522"/>
      <c r="BE21" s="522"/>
      <c r="BF21" s="522"/>
      <c r="BG21" s="523"/>
      <c r="BH21" s="521"/>
      <c r="BI21" s="522"/>
      <c r="BJ21" s="522"/>
      <c r="BK21" s="522"/>
      <c r="BL21" s="522"/>
      <c r="BM21" s="522"/>
      <c r="BN21" s="523"/>
      <c r="BO21" s="521"/>
      <c r="BP21" s="522"/>
      <c r="BQ21" s="522"/>
      <c r="BR21" s="522"/>
      <c r="BS21" s="522"/>
      <c r="BT21" s="522"/>
      <c r="BU21" s="522"/>
      <c r="BV21" s="522"/>
      <c r="BW21" s="523"/>
      <c r="BX21" s="521"/>
      <c r="BY21" s="522"/>
      <c r="BZ21" s="522"/>
      <c r="CA21" s="522"/>
      <c r="CB21" s="522"/>
      <c r="CC21" s="522"/>
      <c r="CD21" s="523"/>
      <c r="CE21" s="521"/>
      <c r="CF21" s="522"/>
      <c r="CG21" s="522"/>
      <c r="CH21" s="522"/>
      <c r="CI21" s="522"/>
      <c r="CJ21" s="523"/>
      <c r="CK21" s="521"/>
      <c r="CL21" s="522"/>
      <c r="CM21" s="522"/>
      <c r="CN21" s="522"/>
      <c r="CO21" s="522"/>
      <c r="CP21" s="522"/>
      <c r="CQ21" s="523"/>
      <c r="CR21" s="521"/>
      <c r="CS21" s="522"/>
      <c r="CT21" s="522"/>
      <c r="CU21" s="522"/>
      <c r="CV21" s="522"/>
      <c r="CW21" s="523"/>
      <c r="CX21" s="521"/>
      <c r="CY21" s="522"/>
      <c r="CZ21" s="522"/>
      <c r="DA21" s="522"/>
      <c r="DB21" s="522"/>
      <c r="DC21" s="523"/>
      <c r="DD21" s="521"/>
      <c r="DE21" s="522"/>
      <c r="DF21" s="522"/>
      <c r="DG21" s="522"/>
      <c r="DH21" s="522"/>
      <c r="DI21" s="522"/>
      <c r="DJ21" s="523"/>
      <c r="DK21" s="521"/>
      <c r="DL21" s="522"/>
      <c r="DM21" s="522"/>
      <c r="DN21" s="522"/>
      <c r="DO21" s="522"/>
      <c r="DP21" s="523"/>
      <c r="DQ21" s="521"/>
      <c r="DR21" s="522"/>
      <c r="DS21" s="522"/>
      <c r="DT21" s="522"/>
      <c r="DU21" s="522"/>
      <c r="DV21" s="522"/>
      <c r="DW21" s="523"/>
      <c r="DX21" s="521"/>
      <c r="DY21" s="522"/>
      <c r="DZ21" s="522"/>
      <c r="EA21" s="523"/>
      <c r="EB21" s="521"/>
      <c r="EC21" s="522"/>
      <c r="ED21" s="522"/>
      <c r="EE21" s="523"/>
      <c r="EF21" s="521"/>
      <c r="EG21" s="522"/>
      <c r="EH21" s="522"/>
      <c r="EI21" s="522"/>
      <c r="EJ21" s="522"/>
      <c r="EK21" s="522"/>
      <c r="EL21" s="523"/>
      <c r="EM21" s="521"/>
      <c r="EN21" s="522"/>
      <c r="EO21" s="522"/>
      <c r="EP21" s="522"/>
      <c r="EQ21" s="522"/>
      <c r="ER21" s="523"/>
      <c r="ES21" s="521"/>
      <c r="ET21" s="522"/>
      <c r="EU21" s="522"/>
      <c r="EV21" s="522"/>
      <c r="EW21" s="522"/>
      <c r="EX21" s="523"/>
      <c r="EY21" s="521"/>
      <c r="EZ21" s="522"/>
      <c r="FA21" s="522"/>
      <c r="FB21" s="522"/>
      <c r="FC21" s="522"/>
      <c r="FD21" s="522"/>
      <c r="FE21" s="523"/>
      <c r="FF21" s="521"/>
      <c r="FG21" s="522"/>
      <c r="FH21" s="522"/>
      <c r="FI21" s="522"/>
      <c r="FJ21" s="522"/>
      <c r="FK21" s="522"/>
      <c r="FL21" s="523"/>
      <c r="FM21" s="521"/>
      <c r="FN21" s="522"/>
      <c r="FO21" s="522"/>
      <c r="FP21" s="522"/>
      <c r="FQ21" s="522"/>
      <c r="FR21" s="522"/>
      <c r="FS21" s="523"/>
      <c r="FT21" s="521"/>
      <c r="FU21" s="522"/>
      <c r="FV21" s="522"/>
      <c r="FW21" s="522"/>
      <c r="FX21" s="522"/>
      <c r="FY21" s="523"/>
      <c r="FZ21" s="521"/>
      <c r="GA21" s="522"/>
      <c r="GB21" s="522"/>
      <c r="GC21" s="522"/>
      <c r="GD21" s="522"/>
      <c r="GE21" s="522"/>
      <c r="GF21" s="523"/>
      <c r="GG21" s="521"/>
      <c r="GH21" s="522"/>
      <c r="GI21" s="522"/>
      <c r="GJ21" s="522"/>
      <c r="GK21" s="522"/>
      <c r="GL21" s="522"/>
      <c r="GM21" s="522"/>
      <c r="GN21" s="522"/>
      <c r="GO21" s="523"/>
      <c r="GP21" s="521"/>
      <c r="GQ21" s="522"/>
      <c r="GR21" s="522"/>
      <c r="GS21" s="522"/>
      <c r="GT21" s="522"/>
      <c r="GU21" s="522"/>
      <c r="GV21" s="523"/>
      <c r="GW21" s="521"/>
      <c r="GX21" s="522"/>
      <c r="GY21" s="522"/>
      <c r="GZ21" s="522"/>
      <c r="HA21" s="522"/>
      <c r="HB21" s="523"/>
      <c r="HC21" s="521"/>
      <c r="HD21" s="522"/>
      <c r="HE21" s="522"/>
      <c r="HF21" s="522"/>
      <c r="HG21" s="522"/>
      <c r="HH21" s="522"/>
      <c r="HI21" s="523"/>
      <c r="HJ21" s="521"/>
      <c r="HK21" s="522"/>
      <c r="HL21" s="522"/>
      <c r="HM21" s="522"/>
      <c r="HN21" s="522"/>
      <c r="HO21" s="523"/>
      <c r="HP21" s="521"/>
      <c r="HQ21" s="522"/>
      <c r="HR21" s="522"/>
      <c r="HS21" s="522"/>
      <c r="HT21" s="522"/>
      <c r="HU21" s="523"/>
      <c r="HV21" s="521"/>
      <c r="HW21" s="522"/>
      <c r="HX21" s="522"/>
      <c r="HY21" s="522"/>
      <c r="HZ21" s="522"/>
      <c r="IA21" s="522"/>
      <c r="IB21" s="523"/>
      <c r="IC21" s="521"/>
      <c r="ID21" s="522"/>
      <c r="IE21" s="522"/>
      <c r="IF21" s="522"/>
      <c r="IG21" s="522"/>
      <c r="IH21" s="523"/>
    </row>
    <row r="22" spans="1:242" s="2" customFormat="1" ht="10.5" customHeight="1" hidden="1">
      <c r="A22" s="573" t="s">
        <v>305</v>
      </c>
      <c r="B22" s="574"/>
      <c r="C22" s="574"/>
      <c r="D22" s="574"/>
      <c r="E22" s="575"/>
      <c r="F22" s="576" t="s">
        <v>308</v>
      </c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  <c r="Z22" s="578"/>
      <c r="AA22" s="512"/>
      <c r="AB22" s="513"/>
      <c r="AC22" s="513"/>
      <c r="AD22" s="513"/>
      <c r="AE22" s="513"/>
      <c r="AF22" s="514"/>
      <c r="AG22" s="512"/>
      <c r="AH22" s="513"/>
      <c r="AI22" s="513"/>
      <c r="AJ22" s="513"/>
      <c r="AK22" s="513"/>
      <c r="AL22" s="513"/>
      <c r="AM22" s="514"/>
      <c r="AN22" s="512"/>
      <c r="AO22" s="513"/>
      <c r="AP22" s="513"/>
      <c r="AQ22" s="513"/>
      <c r="AR22" s="513"/>
      <c r="AS22" s="513"/>
      <c r="AT22" s="514"/>
      <c r="AU22" s="512"/>
      <c r="AV22" s="513"/>
      <c r="AW22" s="513"/>
      <c r="AX22" s="513"/>
      <c r="AY22" s="513"/>
      <c r="AZ22" s="513"/>
      <c r="BA22" s="514"/>
      <c r="BB22" s="512"/>
      <c r="BC22" s="513"/>
      <c r="BD22" s="513"/>
      <c r="BE22" s="513"/>
      <c r="BF22" s="513"/>
      <c r="BG22" s="514"/>
      <c r="BH22" s="512"/>
      <c r="BI22" s="513"/>
      <c r="BJ22" s="513"/>
      <c r="BK22" s="513"/>
      <c r="BL22" s="513"/>
      <c r="BM22" s="513"/>
      <c r="BN22" s="514"/>
      <c r="BO22" s="512"/>
      <c r="BP22" s="513"/>
      <c r="BQ22" s="513"/>
      <c r="BR22" s="513"/>
      <c r="BS22" s="513"/>
      <c r="BT22" s="513"/>
      <c r="BU22" s="513"/>
      <c r="BV22" s="513"/>
      <c r="BW22" s="514"/>
      <c r="BX22" s="512"/>
      <c r="BY22" s="513"/>
      <c r="BZ22" s="513"/>
      <c r="CA22" s="513"/>
      <c r="CB22" s="513"/>
      <c r="CC22" s="513"/>
      <c r="CD22" s="514"/>
      <c r="CE22" s="512"/>
      <c r="CF22" s="513"/>
      <c r="CG22" s="513"/>
      <c r="CH22" s="513"/>
      <c r="CI22" s="513"/>
      <c r="CJ22" s="514"/>
      <c r="CK22" s="512"/>
      <c r="CL22" s="513"/>
      <c r="CM22" s="513"/>
      <c r="CN22" s="513"/>
      <c r="CO22" s="513"/>
      <c r="CP22" s="513"/>
      <c r="CQ22" s="514"/>
      <c r="CR22" s="512"/>
      <c r="CS22" s="513"/>
      <c r="CT22" s="513"/>
      <c r="CU22" s="513"/>
      <c r="CV22" s="513"/>
      <c r="CW22" s="514"/>
      <c r="CX22" s="512"/>
      <c r="CY22" s="513"/>
      <c r="CZ22" s="513"/>
      <c r="DA22" s="513"/>
      <c r="DB22" s="513"/>
      <c r="DC22" s="514"/>
      <c r="DD22" s="512"/>
      <c r="DE22" s="513"/>
      <c r="DF22" s="513"/>
      <c r="DG22" s="513"/>
      <c r="DH22" s="513"/>
      <c r="DI22" s="513"/>
      <c r="DJ22" s="514"/>
      <c r="DK22" s="512"/>
      <c r="DL22" s="513"/>
      <c r="DM22" s="513"/>
      <c r="DN22" s="513"/>
      <c r="DO22" s="513"/>
      <c r="DP22" s="514"/>
      <c r="DQ22" s="512"/>
      <c r="DR22" s="513"/>
      <c r="DS22" s="513"/>
      <c r="DT22" s="513"/>
      <c r="DU22" s="513"/>
      <c r="DV22" s="513"/>
      <c r="DW22" s="514"/>
      <c r="DX22" s="512"/>
      <c r="DY22" s="513"/>
      <c r="DZ22" s="513"/>
      <c r="EA22" s="514"/>
      <c r="EB22" s="512"/>
      <c r="EC22" s="513"/>
      <c r="ED22" s="513"/>
      <c r="EE22" s="514"/>
      <c r="EF22" s="512"/>
      <c r="EG22" s="513"/>
      <c r="EH22" s="513"/>
      <c r="EI22" s="513"/>
      <c r="EJ22" s="513"/>
      <c r="EK22" s="513"/>
      <c r="EL22" s="514"/>
      <c r="EM22" s="512"/>
      <c r="EN22" s="513"/>
      <c r="EO22" s="513"/>
      <c r="EP22" s="513"/>
      <c r="EQ22" s="513"/>
      <c r="ER22" s="514"/>
      <c r="ES22" s="512"/>
      <c r="ET22" s="513"/>
      <c r="EU22" s="513"/>
      <c r="EV22" s="513"/>
      <c r="EW22" s="513"/>
      <c r="EX22" s="514"/>
      <c r="EY22" s="512"/>
      <c r="EZ22" s="513"/>
      <c r="FA22" s="513"/>
      <c r="FB22" s="513"/>
      <c r="FC22" s="513"/>
      <c r="FD22" s="513"/>
      <c r="FE22" s="514"/>
      <c r="FF22" s="512"/>
      <c r="FG22" s="513"/>
      <c r="FH22" s="513"/>
      <c r="FI22" s="513"/>
      <c r="FJ22" s="513"/>
      <c r="FK22" s="513"/>
      <c r="FL22" s="514"/>
      <c r="FM22" s="512"/>
      <c r="FN22" s="513"/>
      <c r="FO22" s="513"/>
      <c r="FP22" s="513"/>
      <c r="FQ22" s="513"/>
      <c r="FR22" s="513"/>
      <c r="FS22" s="514"/>
      <c r="FT22" s="512"/>
      <c r="FU22" s="513"/>
      <c r="FV22" s="513"/>
      <c r="FW22" s="513"/>
      <c r="FX22" s="513"/>
      <c r="FY22" s="514"/>
      <c r="FZ22" s="512"/>
      <c r="GA22" s="513"/>
      <c r="GB22" s="513"/>
      <c r="GC22" s="513"/>
      <c r="GD22" s="513"/>
      <c r="GE22" s="513"/>
      <c r="GF22" s="514"/>
      <c r="GG22" s="512"/>
      <c r="GH22" s="513"/>
      <c r="GI22" s="513"/>
      <c r="GJ22" s="513"/>
      <c r="GK22" s="513"/>
      <c r="GL22" s="513"/>
      <c r="GM22" s="513"/>
      <c r="GN22" s="513"/>
      <c r="GO22" s="514"/>
      <c r="GP22" s="512"/>
      <c r="GQ22" s="513"/>
      <c r="GR22" s="513"/>
      <c r="GS22" s="513"/>
      <c r="GT22" s="513"/>
      <c r="GU22" s="513"/>
      <c r="GV22" s="514"/>
      <c r="GW22" s="512"/>
      <c r="GX22" s="513"/>
      <c r="GY22" s="513"/>
      <c r="GZ22" s="513"/>
      <c r="HA22" s="513"/>
      <c r="HB22" s="514"/>
      <c r="HC22" s="512"/>
      <c r="HD22" s="513"/>
      <c r="HE22" s="513"/>
      <c r="HF22" s="513"/>
      <c r="HG22" s="513"/>
      <c r="HH22" s="513"/>
      <c r="HI22" s="514"/>
      <c r="HJ22" s="512"/>
      <c r="HK22" s="513"/>
      <c r="HL22" s="513"/>
      <c r="HM22" s="513"/>
      <c r="HN22" s="513"/>
      <c r="HO22" s="514"/>
      <c r="HP22" s="512"/>
      <c r="HQ22" s="513"/>
      <c r="HR22" s="513"/>
      <c r="HS22" s="513"/>
      <c r="HT22" s="513"/>
      <c r="HU22" s="514"/>
      <c r="HV22" s="512"/>
      <c r="HW22" s="513"/>
      <c r="HX22" s="513"/>
      <c r="HY22" s="513"/>
      <c r="HZ22" s="513"/>
      <c r="IA22" s="513"/>
      <c r="IB22" s="514"/>
      <c r="IC22" s="512"/>
      <c r="ID22" s="513"/>
      <c r="IE22" s="513"/>
      <c r="IF22" s="513"/>
      <c r="IG22" s="513"/>
      <c r="IH22" s="514"/>
    </row>
    <row r="23" spans="1:242" s="2" customFormat="1" ht="10.5" customHeight="1" hidden="1">
      <c r="A23" s="573" t="s">
        <v>309</v>
      </c>
      <c r="B23" s="574"/>
      <c r="C23" s="574"/>
      <c r="D23" s="574"/>
      <c r="E23" s="575"/>
      <c r="F23" s="576" t="s">
        <v>310</v>
      </c>
      <c r="G23" s="577"/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578"/>
      <c r="AA23" s="512"/>
      <c r="AB23" s="513"/>
      <c r="AC23" s="513"/>
      <c r="AD23" s="513"/>
      <c r="AE23" s="513"/>
      <c r="AF23" s="514"/>
      <c r="AG23" s="512"/>
      <c r="AH23" s="513"/>
      <c r="AI23" s="513"/>
      <c r="AJ23" s="513"/>
      <c r="AK23" s="513"/>
      <c r="AL23" s="513"/>
      <c r="AM23" s="514"/>
      <c r="AN23" s="512"/>
      <c r="AO23" s="513"/>
      <c r="AP23" s="513"/>
      <c r="AQ23" s="513"/>
      <c r="AR23" s="513"/>
      <c r="AS23" s="513"/>
      <c r="AT23" s="514"/>
      <c r="AU23" s="512"/>
      <c r="AV23" s="513"/>
      <c r="AW23" s="513"/>
      <c r="AX23" s="513"/>
      <c r="AY23" s="513"/>
      <c r="AZ23" s="513"/>
      <c r="BA23" s="514"/>
      <c r="BB23" s="512"/>
      <c r="BC23" s="513"/>
      <c r="BD23" s="513"/>
      <c r="BE23" s="513"/>
      <c r="BF23" s="513"/>
      <c r="BG23" s="514"/>
      <c r="BH23" s="512"/>
      <c r="BI23" s="513"/>
      <c r="BJ23" s="513"/>
      <c r="BK23" s="513"/>
      <c r="BL23" s="513"/>
      <c r="BM23" s="513"/>
      <c r="BN23" s="514"/>
      <c r="BO23" s="512"/>
      <c r="BP23" s="513"/>
      <c r="BQ23" s="513"/>
      <c r="BR23" s="513"/>
      <c r="BS23" s="513"/>
      <c r="BT23" s="513"/>
      <c r="BU23" s="513"/>
      <c r="BV23" s="513"/>
      <c r="BW23" s="514"/>
      <c r="BX23" s="512"/>
      <c r="BY23" s="513"/>
      <c r="BZ23" s="513"/>
      <c r="CA23" s="513"/>
      <c r="CB23" s="513"/>
      <c r="CC23" s="513"/>
      <c r="CD23" s="514"/>
      <c r="CE23" s="512"/>
      <c r="CF23" s="513"/>
      <c r="CG23" s="513"/>
      <c r="CH23" s="513"/>
      <c r="CI23" s="513"/>
      <c r="CJ23" s="514"/>
      <c r="CK23" s="512"/>
      <c r="CL23" s="513"/>
      <c r="CM23" s="513"/>
      <c r="CN23" s="513"/>
      <c r="CO23" s="513"/>
      <c r="CP23" s="513"/>
      <c r="CQ23" s="514"/>
      <c r="CR23" s="512"/>
      <c r="CS23" s="513"/>
      <c r="CT23" s="513"/>
      <c r="CU23" s="513"/>
      <c r="CV23" s="513"/>
      <c r="CW23" s="514"/>
      <c r="CX23" s="512"/>
      <c r="CY23" s="513"/>
      <c r="CZ23" s="513"/>
      <c r="DA23" s="513"/>
      <c r="DB23" s="513"/>
      <c r="DC23" s="514"/>
      <c r="DD23" s="512"/>
      <c r="DE23" s="513"/>
      <c r="DF23" s="513"/>
      <c r="DG23" s="513"/>
      <c r="DH23" s="513"/>
      <c r="DI23" s="513"/>
      <c r="DJ23" s="514"/>
      <c r="DK23" s="512"/>
      <c r="DL23" s="513"/>
      <c r="DM23" s="513"/>
      <c r="DN23" s="513"/>
      <c r="DO23" s="513"/>
      <c r="DP23" s="514"/>
      <c r="DQ23" s="512"/>
      <c r="DR23" s="513"/>
      <c r="DS23" s="513"/>
      <c r="DT23" s="513"/>
      <c r="DU23" s="513"/>
      <c r="DV23" s="513"/>
      <c r="DW23" s="514"/>
      <c r="DX23" s="512"/>
      <c r="DY23" s="513"/>
      <c r="DZ23" s="513"/>
      <c r="EA23" s="514"/>
      <c r="EB23" s="512"/>
      <c r="EC23" s="513"/>
      <c r="ED23" s="513"/>
      <c r="EE23" s="514"/>
      <c r="EF23" s="512"/>
      <c r="EG23" s="513"/>
      <c r="EH23" s="513"/>
      <c r="EI23" s="513"/>
      <c r="EJ23" s="513"/>
      <c r="EK23" s="513"/>
      <c r="EL23" s="514"/>
      <c r="EM23" s="512"/>
      <c r="EN23" s="513"/>
      <c r="EO23" s="513"/>
      <c r="EP23" s="513"/>
      <c r="EQ23" s="513"/>
      <c r="ER23" s="514"/>
      <c r="ES23" s="512"/>
      <c r="ET23" s="513"/>
      <c r="EU23" s="513"/>
      <c r="EV23" s="513"/>
      <c r="EW23" s="513"/>
      <c r="EX23" s="514"/>
      <c r="EY23" s="512"/>
      <c r="EZ23" s="513"/>
      <c r="FA23" s="513"/>
      <c r="FB23" s="513"/>
      <c r="FC23" s="513"/>
      <c r="FD23" s="513"/>
      <c r="FE23" s="514"/>
      <c r="FF23" s="512"/>
      <c r="FG23" s="513"/>
      <c r="FH23" s="513"/>
      <c r="FI23" s="513"/>
      <c r="FJ23" s="513"/>
      <c r="FK23" s="513"/>
      <c r="FL23" s="514"/>
      <c r="FM23" s="512"/>
      <c r="FN23" s="513"/>
      <c r="FO23" s="513"/>
      <c r="FP23" s="513"/>
      <c r="FQ23" s="513"/>
      <c r="FR23" s="513"/>
      <c r="FS23" s="514"/>
      <c r="FT23" s="512"/>
      <c r="FU23" s="513"/>
      <c r="FV23" s="513"/>
      <c r="FW23" s="513"/>
      <c r="FX23" s="513"/>
      <c r="FY23" s="514"/>
      <c r="FZ23" s="512"/>
      <c r="GA23" s="513"/>
      <c r="GB23" s="513"/>
      <c r="GC23" s="513"/>
      <c r="GD23" s="513"/>
      <c r="GE23" s="513"/>
      <c r="GF23" s="514"/>
      <c r="GG23" s="512"/>
      <c r="GH23" s="513"/>
      <c r="GI23" s="513"/>
      <c r="GJ23" s="513"/>
      <c r="GK23" s="513"/>
      <c r="GL23" s="513"/>
      <c r="GM23" s="513"/>
      <c r="GN23" s="513"/>
      <c r="GO23" s="514"/>
      <c r="GP23" s="512"/>
      <c r="GQ23" s="513"/>
      <c r="GR23" s="513"/>
      <c r="GS23" s="513"/>
      <c r="GT23" s="513"/>
      <c r="GU23" s="513"/>
      <c r="GV23" s="514"/>
      <c r="GW23" s="512"/>
      <c r="GX23" s="513"/>
      <c r="GY23" s="513"/>
      <c r="GZ23" s="513"/>
      <c r="HA23" s="513"/>
      <c r="HB23" s="514"/>
      <c r="HC23" s="512"/>
      <c r="HD23" s="513"/>
      <c r="HE23" s="513"/>
      <c r="HF23" s="513"/>
      <c r="HG23" s="513"/>
      <c r="HH23" s="513"/>
      <c r="HI23" s="514"/>
      <c r="HJ23" s="512"/>
      <c r="HK23" s="513"/>
      <c r="HL23" s="513"/>
      <c r="HM23" s="513"/>
      <c r="HN23" s="513"/>
      <c r="HO23" s="514"/>
      <c r="HP23" s="512"/>
      <c r="HQ23" s="513"/>
      <c r="HR23" s="513"/>
      <c r="HS23" s="513"/>
      <c r="HT23" s="513"/>
      <c r="HU23" s="514"/>
      <c r="HV23" s="512"/>
      <c r="HW23" s="513"/>
      <c r="HX23" s="513"/>
      <c r="HY23" s="513"/>
      <c r="HZ23" s="513"/>
      <c r="IA23" s="513"/>
      <c r="IB23" s="514"/>
      <c r="IC23" s="512"/>
      <c r="ID23" s="513"/>
      <c r="IE23" s="513"/>
      <c r="IF23" s="513"/>
      <c r="IG23" s="513"/>
      <c r="IH23" s="514"/>
    </row>
    <row r="24" spans="1:242" s="2" customFormat="1" ht="10.5" customHeight="1" hidden="1">
      <c r="A24" s="573" t="s">
        <v>311</v>
      </c>
      <c r="B24" s="574"/>
      <c r="C24" s="574"/>
      <c r="D24" s="574"/>
      <c r="E24" s="575"/>
      <c r="F24" s="576"/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577"/>
      <c r="Y24" s="577"/>
      <c r="Z24" s="578"/>
      <c r="AA24" s="512"/>
      <c r="AB24" s="513"/>
      <c r="AC24" s="513"/>
      <c r="AD24" s="513"/>
      <c r="AE24" s="513"/>
      <c r="AF24" s="514"/>
      <c r="AG24" s="512"/>
      <c r="AH24" s="513"/>
      <c r="AI24" s="513"/>
      <c r="AJ24" s="513"/>
      <c r="AK24" s="513"/>
      <c r="AL24" s="513"/>
      <c r="AM24" s="514"/>
      <c r="AN24" s="512"/>
      <c r="AO24" s="513"/>
      <c r="AP24" s="513"/>
      <c r="AQ24" s="513"/>
      <c r="AR24" s="513"/>
      <c r="AS24" s="513"/>
      <c r="AT24" s="514"/>
      <c r="AU24" s="512"/>
      <c r="AV24" s="513"/>
      <c r="AW24" s="513"/>
      <c r="AX24" s="513"/>
      <c r="AY24" s="513"/>
      <c r="AZ24" s="513"/>
      <c r="BA24" s="514"/>
      <c r="BB24" s="512"/>
      <c r="BC24" s="513"/>
      <c r="BD24" s="513"/>
      <c r="BE24" s="513"/>
      <c r="BF24" s="513"/>
      <c r="BG24" s="514"/>
      <c r="BH24" s="512"/>
      <c r="BI24" s="513"/>
      <c r="BJ24" s="513"/>
      <c r="BK24" s="513"/>
      <c r="BL24" s="513"/>
      <c r="BM24" s="513"/>
      <c r="BN24" s="514"/>
      <c r="BO24" s="512"/>
      <c r="BP24" s="513"/>
      <c r="BQ24" s="513"/>
      <c r="BR24" s="513"/>
      <c r="BS24" s="513"/>
      <c r="BT24" s="513"/>
      <c r="BU24" s="513"/>
      <c r="BV24" s="513"/>
      <c r="BW24" s="514"/>
      <c r="BX24" s="512"/>
      <c r="BY24" s="513"/>
      <c r="BZ24" s="513"/>
      <c r="CA24" s="513"/>
      <c r="CB24" s="513"/>
      <c r="CC24" s="513"/>
      <c r="CD24" s="514"/>
      <c r="CE24" s="512"/>
      <c r="CF24" s="513"/>
      <c r="CG24" s="513"/>
      <c r="CH24" s="513"/>
      <c r="CI24" s="513"/>
      <c r="CJ24" s="514"/>
      <c r="CK24" s="512"/>
      <c r="CL24" s="513"/>
      <c r="CM24" s="513"/>
      <c r="CN24" s="513"/>
      <c r="CO24" s="513"/>
      <c r="CP24" s="513"/>
      <c r="CQ24" s="514"/>
      <c r="CR24" s="512"/>
      <c r="CS24" s="513"/>
      <c r="CT24" s="513"/>
      <c r="CU24" s="513"/>
      <c r="CV24" s="513"/>
      <c r="CW24" s="514"/>
      <c r="CX24" s="512"/>
      <c r="CY24" s="513"/>
      <c r="CZ24" s="513"/>
      <c r="DA24" s="513"/>
      <c r="DB24" s="513"/>
      <c r="DC24" s="514"/>
      <c r="DD24" s="512"/>
      <c r="DE24" s="513"/>
      <c r="DF24" s="513"/>
      <c r="DG24" s="513"/>
      <c r="DH24" s="513"/>
      <c r="DI24" s="513"/>
      <c r="DJ24" s="514"/>
      <c r="DK24" s="512"/>
      <c r="DL24" s="513"/>
      <c r="DM24" s="513"/>
      <c r="DN24" s="513"/>
      <c r="DO24" s="513"/>
      <c r="DP24" s="514"/>
      <c r="DQ24" s="512"/>
      <c r="DR24" s="513"/>
      <c r="DS24" s="513"/>
      <c r="DT24" s="513"/>
      <c r="DU24" s="513"/>
      <c r="DV24" s="513"/>
      <c r="DW24" s="514"/>
      <c r="DX24" s="512"/>
      <c r="DY24" s="513"/>
      <c r="DZ24" s="513"/>
      <c r="EA24" s="514"/>
      <c r="EB24" s="512"/>
      <c r="EC24" s="513"/>
      <c r="ED24" s="513"/>
      <c r="EE24" s="514"/>
      <c r="EF24" s="512"/>
      <c r="EG24" s="513"/>
      <c r="EH24" s="513"/>
      <c r="EI24" s="513"/>
      <c r="EJ24" s="513"/>
      <c r="EK24" s="513"/>
      <c r="EL24" s="514"/>
      <c r="EM24" s="512"/>
      <c r="EN24" s="513"/>
      <c r="EO24" s="513"/>
      <c r="EP24" s="513"/>
      <c r="EQ24" s="513"/>
      <c r="ER24" s="514"/>
      <c r="ES24" s="512"/>
      <c r="ET24" s="513"/>
      <c r="EU24" s="513"/>
      <c r="EV24" s="513"/>
      <c r="EW24" s="513"/>
      <c r="EX24" s="514"/>
      <c r="EY24" s="512"/>
      <c r="EZ24" s="513"/>
      <c r="FA24" s="513"/>
      <c r="FB24" s="513"/>
      <c r="FC24" s="513"/>
      <c r="FD24" s="513"/>
      <c r="FE24" s="514"/>
      <c r="FF24" s="512"/>
      <c r="FG24" s="513"/>
      <c r="FH24" s="513"/>
      <c r="FI24" s="513"/>
      <c r="FJ24" s="513"/>
      <c r="FK24" s="513"/>
      <c r="FL24" s="514"/>
      <c r="FM24" s="512"/>
      <c r="FN24" s="513"/>
      <c r="FO24" s="513"/>
      <c r="FP24" s="513"/>
      <c r="FQ24" s="513"/>
      <c r="FR24" s="513"/>
      <c r="FS24" s="514"/>
      <c r="FT24" s="512"/>
      <c r="FU24" s="513"/>
      <c r="FV24" s="513"/>
      <c r="FW24" s="513"/>
      <c r="FX24" s="513"/>
      <c r="FY24" s="514"/>
      <c r="FZ24" s="512"/>
      <c r="GA24" s="513"/>
      <c r="GB24" s="513"/>
      <c r="GC24" s="513"/>
      <c r="GD24" s="513"/>
      <c r="GE24" s="513"/>
      <c r="GF24" s="514"/>
      <c r="GG24" s="512"/>
      <c r="GH24" s="513"/>
      <c r="GI24" s="513"/>
      <c r="GJ24" s="513"/>
      <c r="GK24" s="513"/>
      <c r="GL24" s="513"/>
      <c r="GM24" s="513"/>
      <c r="GN24" s="513"/>
      <c r="GO24" s="514"/>
      <c r="GP24" s="512"/>
      <c r="GQ24" s="513"/>
      <c r="GR24" s="513"/>
      <c r="GS24" s="513"/>
      <c r="GT24" s="513"/>
      <c r="GU24" s="513"/>
      <c r="GV24" s="514"/>
      <c r="GW24" s="512"/>
      <c r="GX24" s="513"/>
      <c r="GY24" s="513"/>
      <c r="GZ24" s="513"/>
      <c r="HA24" s="513"/>
      <c r="HB24" s="514"/>
      <c r="HC24" s="512"/>
      <c r="HD24" s="513"/>
      <c r="HE24" s="513"/>
      <c r="HF24" s="513"/>
      <c r="HG24" s="513"/>
      <c r="HH24" s="513"/>
      <c r="HI24" s="514"/>
      <c r="HJ24" s="512"/>
      <c r="HK24" s="513"/>
      <c r="HL24" s="513"/>
      <c r="HM24" s="513"/>
      <c r="HN24" s="513"/>
      <c r="HO24" s="514"/>
      <c r="HP24" s="512"/>
      <c r="HQ24" s="513"/>
      <c r="HR24" s="513"/>
      <c r="HS24" s="513"/>
      <c r="HT24" s="513"/>
      <c r="HU24" s="514"/>
      <c r="HV24" s="512"/>
      <c r="HW24" s="513"/>
      <c r="HX24" s="513"/>
      <c r="HY24" s="513"/>
      <c r="HZ24" s="513"/>
      <c r="IA24" s="513"/>
      <c r="IB24" s="514"/>
      <c r="IC24" s="512"/>
      <c r="ID24" s="513"/>
      <c r="IE24" s="513"/>
      <c r="IF24" s="513"/>
      <c r="IG24" s="513"/>
      <c r="IH24" s="514"/>
    </row>
    <row r="25" spans="1:242" s="2" customFormat="1" ht="24" customHeight="1">
      <c r="A25" s="518" t="s">
        <v>336</v>
      </c>
      <c r="B25" s="519"/>
      <c r="C25" s="519"/>
      <c r="D25" s="519"/>
      <c r="E25" s="520"/>
      <c r="F25" s="542" t="s">
        <v>315</v>
      </c>
      <c r="G25" s="543"/>
      <c r="H25" s="543"/>
      <c r="I25" s="543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  <c r="W25" s="543"/>
      <c r="X25" s="543"/>
      <c r="Y25" s="543"/>
      <c r="Z25" s="544"/>
      <c r="AA25" s="521"/>
      <c r="AB25" s="522"/>
      <c r="AC25" s="522"/>
      <c r="AD25" s="522"/>
      <c r="AE25" s="522"/>
      <c r="AF25" s="523"/>
      <c r="AG25" s="521"/>
      <c r="AH25" s="522"/>
      <c r="AI25" s="522"/>
      <c r="AJ25" s="522"/>
      <c r="AK25" s="522"/>
      <c r="AL25" s="522"/>
      <c r="AM25" s="523"/>
      <c r="AN25" s="521"/>
      <c r="AO25" s="522"/>
      <c r="AP25" s="522"/>
      <c r="AQ25" s="522"/>
      <c r="AR25" s="522"/>
      <c r="AS25" s="522"/>
      <c r="AT25" s="523"/>
      <c r="AU25" s="521"/>
      <c r="AV25" s="522"/>
      <c r="AW25" s="522"/>
      <c r="AX25" s="522"/>
      <c r="AY25" s="522"/>
      <c r="AZ25" s="522"/>
      <c r="BA25" s="523"/>
      <c r="BB25" s="521"/>
      <c r="BC25" s="522"/>
      <c r="BD25" s="522"/>
      <c r="BE25" s="522"/>
      <c r="BF25" s="522"/>
      <c r="BG25" s="523"/>
      <c r="BH25" s="521"/>
      <c r="BI25" s="522"/>
      <c r="BJ25" s="522"/>
      <c r="BK25" s="522"/>
      <c r="BL25" s="522"/>
      <c r="BM25" s="522"/>
      <c r="BN25" s="523"/>
      <c r="BO25" s="521"/>
      <c r="BP25" s="522"/>
      <c r="BQ25" s="522"/>
      <c r="BR25" s="522"/>
      <c r="BS25" s="522"/>
      <c r="BT25" s="522"/>
      <c r="BU25" s="522"/>
      <c r="BV25" s="522"/>
      <c r="BW25" s="523"/>
      <c r="BX25" s="521"/>
      <c r="BY25" s="522"/>
      <c r="BZ25" s="522"/>
      <c r="CA25" s="522"/>
      <c r="CB25" s="522"/>
      <c r="CC25" s="522"/>
      <c r="CD25" s="523"/>
      <c r="CE25" s="521"/>
      <c r="CF25" s="522"/>
      <c r="CG25" s="522"/>
      <c r="CH25" s="522"/>
      <c r="CI25" s="522"/>
      <c r="CJ25" s="523"/>
      <c r="CK25" s="521"/>
      <c r="CL25" s="522"/>
      <c r="CM25" s="522"/>
      <c r="CN25" s="522"/>
      <c r="CO25" s="522"/>
      <c r="CP25" s="522"/>
      <c r="CQ25" s="523"/>
      <c r="CR25" s="521"/>
      <c r="CS25" s="522"/>
      <c r="CT25" s="522"/>
      <c r="CU25" s="522"/>
      <c r="CV25" s="522"/>
      <c r="CW25" s="523"/>
      <c r="CX25" s="521"/>
      <c r="CY25" s="522"/>
      <c r="CZ25" s="522"/>
      <c r="DA25" s="522"/>
      <c r="DB25" s="522"/>
      <c r="DC25" s="523"/>
      <c r="DD25" s="521"/>
      <c r="DE25" s="522"/>
      <c r="DF25" s="522"/>
      <c r="DG25" s="522"/>
      <c r="DH25" s="522"/>
      <c r="DI25" s="522"/>
      <c r="DJ25" s="523"/>
      <c r="DK25" s="521"/>
      <c r="DL25" s="522"/>
      <c r="DM25" s="522"/>
      <c r="DN25" s="522"/>
      <c r="DO25" s="522"/>
      <c r="DP25" s="523"/>
      <c r="DQ25" s="515">
        <f>DQ27+DQ28+DQ26</f>
        <v>27.319454</v>
      </c>
      <c r="DR25" s="522"/>
      <c r="DS25" s="522"/>
      <c r="DT25" s="522"/>
      <c r="DU25" s="522"/>
      <c r="DV25" s="522"/>
      <c r="DW25" s="523"/>
      <c r="DX25" s="521"/>
      <c r="DY25" s="522"/>
      <c r="DZ25" s="522"/>
      <c r="EA25" s="523"/>
      <c r="EB25" s="515">
        <f>EB27+EB26</f>
        <v>5.9474540000000005</v>
      </c>
      <c r="EC25" s="522"/>
      <c r="ED25" s="522"/>
      <c r="EE25" s="523"/>
      <c r="EF25" s="515">
        <f>EF27+EF26</f>
        <v>19.79</v>
      </c>
      <c r="EG25" s="522"/>
      <c r="EH25" s="522"/>
      <c r="EI25" s="522"/>
      <c r="EJ25" s="522"/>
      <c r="EK25" s="522"/>
      <c r="EL25" s="523"/>
      <c r="EM25" s="521">
        <f>EM28</f>
        <v>1.582</v>
      </c>
      <c r="EN25" s="522"/>
      <c r="EO25" s="522"/>
      <c r="EP25" s="522"/>
      <c r="EQ25" s="522"/>
      <c r="ER25" s="523"/>
      <c r="ES25" s="521"/>
      <c r="ET25" s="522"/>
      <c r="EU25" s="522"/>
      <c r="EV25" s="522"/>
      <c r="EW25" s="522"/>
      <c r="EX25" s="523"/>
      <c r="EY25" s="521"/>
      <c r="EZ25" s="522"/>
      <c r="FA25" s="522"/>
      <c r="FB25" s="522"/>
      <c r="FC25" s="522"/>
      <c r="FD25" s="522"/>
      <c r="FE25" s="523"/>
      <c r="FF25" s="521"/>
      <c r="FG25" s="522"/>
      <c r="FH25" s="522"/>
      <c r="FI25" s="522"/>
      <c r="FJ25" s="522"/>
      <c r="FK25" s="522"/>
      <c r="FL25" s="523"/>
      <c r="FM25" s="521"/>
      <c r="FN25" s="522"/>
      <c r="FO25" s="522"/>
      <c r="FP25" s="522"/>
      <c r="FQ25" s="522"/>
      <c r="FR25" s="522"/>
      <c r="FS25" s="523"/>
      <c r="FT25" s="521"/>
      <c r="FU25" s="522"/>
      <c r="FV25" s="522"/>
      <c r="FW25" s="522"/>
      <c r="FX25" s="522"/>
      <c r="FY25" s="523"/>
      <c r="FZ25" s="521"/>
      <c r="GA25" s="522"/>
      <c r="GB25" s="522"/>
      <c r="GC25" s="522"/>
      <c r="GD25" s="522"/>
      <c r="GE25" s="522"/>
      <c r="GF25" s="523"/>
      <c r="GG25" s="521"/>
      <c r="GH25" s="522"/>
      <c r="GI25" s="522"/>
      <c r="GJ25" s="522"/>
      <c r="GK25" s="522"/>
      <c r="GL25" s="522"/>
      <c r="GM25" s="522"/>
      <c r="GN25" s="522"/>
      <c r="GO25" s="523"/>
      <c r="GP25" s="521"/>
      <c r="GQ25" s="522"/>
      <c r="GR25" s="522"/>
      <c r="GS25" s="522"/>
      <c r="GT25" s="522"/>
      <c r="GU25" s="522"/>
      <c r="GV25" s="523"/>
      <c r="GW25" s="521"/>
      <c r="GX25" s="522"/>
      <c r="GY25" s="522"/>
      <c r="GZ25" s="522"/>
      <c r="HA25" s="522"/>
      <c r="HB25" s="523"/>
      <c r="HC25" s="521"/>
      <c r="HD25" s="522"/>
      <c r="HE25" s="522"/>
      <c r="HF25" s="522"/>
      <c r="HG25" s="522"/>
      <c r="HH25" s="522"/>
      <c r="HI25" s="523"/>
      <c r="HJ25" s="521"/>
      <c r="HK25" s="522"/>
      <c r="HL25" s="522"/>
      <c r="HM25" s="522"/>
      <c r="HN25" s="522"/>
      <c r="HO25" s="523"/>
      <c r="HP25" s="521"/>
      <c r="HQ25" s="522"/>
      <c r="HR25" s="522"/>
      <c r="HS25" s="522"/>
      <c r="HT25" s="522"/>
      <c r="HU25" s="523"/>
      <c r="HV25" s="521"/>
      <c r="HW25" s="522"/>
      <c r="HX25" s="522"/>
      <c r="HY25" s="522"/>
      <c r="HZ25" s="522"/>
      <c r="IA25" s="522"/>
      <c r="IB25" s="523"/>
      <c r="IC25" s="521"/>
      <c r="ID25" s="522"/>
      <c r="IE25" s="522"/>
      <c r="IF25" s="522"/>
      <c r="IG25" s="522"/>
      <c r="IH25" s="523"/>
    </row>
    <row r="26" spans="1:242" s="2" customFormat="1" ht="30.75" customHeight="1">
      <c r="A26" s="518" t="s">
        <v>139</v>
      </c>
      <c r="B26" s="519"/>
      <c r="C26" s="519"/>
      <c r="D26" s="519"/>
      <c r="E26" s="520"/>
      <c r="F26" s="530" t="s">
        <v>40</v>
      </c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2"/>
      <c r="AA26" s="44"/>
      <c r="AB26" s="45"/>
      <c r="AC26" s="45"/>
      <c r="AD26" s="45"/>
      <c r="AE26" s="45"/>
      <c r="AF26" s="46"/>
      <c r="AG26" s="44"/>
      <c r="AH26" s="45"/>
      <c r="AI26" s="45"/>
      <c r="AJ26" s="45"/>
      <c r="AK26" s="45"/>
      <c r="AL26" s="45"/>
      <c r="AM26" s="46"/>
      <c r="AN26" s="44"/>
      <c r="AO26" s="45"/>
      <c r="AP26" s="45"/>
      <c r="AQ26" s="45"/>
      <c r="AR26" s="45"/>
      <c r="AS26" s="45"/>
      <c r="AT26" s="46"/>
      <c r="AU26" s="44"/>
      <c r="AV26" s="45"/>
      <c r="AW26" s="45"/>
      <c r="AX26" s="45"/>
      <c r="AY26" s="45"/>
      <c r="AZ26" s="45"/>
      <c r="BA26" s="46"/>
      <c r="BB26" s="521"/>
      <c r="BC26" s="522"/>
      <c r="BD26" s="522"/>
      <c r="BE26" s="522"/>
      <c r="BF26" s="522"/>
      <c r="BG26" s="523"/>
      <c r="BH26" s="521"/>
      <c r="BI26" s="522"/>
      <c r="BJ26" s="522"/>
      <c r="BK26" s="522"/>
      <c r="BL26" s="522"/>
      <c r="BM26" s="522"/>
      <c r="BN26" s="523"/>
      <c r="BO26" s="521"/>
      <c r="BP26" s="522"/>
      <c r="BQ26" s="522"/>
      <c r="BR26" s="522"/>
      <c r="BS26" s="522"/>
      <c r="BT26" s="522"/>
      <c r="BU26" s="522"/>
      <c r="BV26" s="522"/>
      <c r="BW26" s="523"/>
      <c r="BX26" s="521"/>
      <c r="BY26" s="522"/>
      <c r="BZ26" s="522"/>
      <c r="CA26" s="522"/>
      <c r="CB26" s="522"/>
      <c r="CC26" s="522"/>
      <c r="CD26" s="523"/>
      <c r="CE26" s="44"/>
      <c r="CF26" s="45"/>
      <c r="CG26" s="45"/>
      <c r="CH26" s="45"/>
      <c r="CI26" s="45"/>
      <c r="CJ26" s="46"/>
      <c r="CK26" s="44"/>
      <c r="CL26" s="45"/>
      <c r="CM26" s="45"/>
      <c r="CN26" s="45"/>
      <c r="CO26" s="45"/>
      <c r="CP26" s="45"/>
      <c r="CQ26" s="46"/>
      <c r="CR26" s="44"/>
      <c r="CS26" s="45"/>
      <c r="CT26" s="45"/>
      <c r="CU26" s="45"/>
      <c r="CV26" s="45"/>
      <c r="CW26" s="46"/>
      <c r="CX26" s="44"/>
      <c r="CY26" s="45"/>
      <c r="CZ26" s="45"/>
      <c r="DA26" s="45"/>
      <c r="DB26" s="45"/>
      <c r="DC26" s="46"/>
      <c r="DD26" s="44"/>
      <c r="DE26" s="45"/>
      <c r="DF26" s="45"/>
      <c r="DG26" s="45"/>
      <c r="DH26" s="45"/>
      <c r="DI26" s="45"/>
      <c r="DJ26" s="46"/>
      <c r="DK26" s="44"/>
      <c r="DL26" s="45"/>
      <c r="DM26" s="45"/>
      <c r="DN26" s="45"/>
      <c r="DO26" s="45"/>
      <c r="DP26" s="46"/>
      <c r="DQ26" s="515">
        <f>DX26+EB26+EF26+EM26</f>
        <v>11.603454</v>
      </c>
      <c r="DR26" s="516"/>
      <c r="DS26" s="516"/>
      <c r="DT26" s="516"/>
      <c r="DU26" s="516"/>
      <c r="DV26" s="516"/>
      <c r="DW26" s="517"/>
      <c r="DX26" s="521"/>
      <c r="DY26" s="522"/>
      <c r="DZ26" s="522"/>
      <c r="EA26" s="523"/>
      <c r="EB26" s="515">
        <v>2.813454</v>
      </c>
      <c r="EC26" s="516"/>
      <c r="ED26" s="516"/>
      <c r="EE26" s="517"/>
      <c r="EF26" s="515">
        <v>8.79</v>
      </c>
      <c r="EG26" s="516"/>
      <c r="EH26" s="516"/>
      <c r="EI26" s="516"/>
      <c r="EJ26" s="516"/>
      <c r="EK26" s="516"/>
      <c r="EL26" s="517"/>
      <c r="EM26" s="521"/>
      <c r="EN26" s="522"/>
      <c r="EO26" s="522"/>
      <c r="EP26" s="522"/>
      <c r="EQ26" s="522"/>
      <c r="ER26" s="523"/>
      <c r="ES26" s="44"/>
      <c r="ET26" s="45"/>
      <c r="EU26" s="45"/>
      <c r="EV26" s="45"/>
      <c r="EW26" s="45"/>
      <c r="EX26" s="46"/>
      <c r="EY26" s="44"/>
      <c r="EZ26" s="45"/>
      <c r="FA26" s="45"/>
      <c r="FB26" s="45"/>
      <c r="FC26" s="45"/>
      <c r="FD26" s="45"/>
      <c r="FE26" s="46"/>
      <c r="FF26" s="44"/>
      <c r="FG26" s="45"/>
      <c r="FH26" s="45"/>
      <c r="FI26" s="45"/>
      <c r="FJ26" s="45"/>
      <c r="FK26" s="45"/>
      <c r="FL26" s="46"/>
      <c r="FM26" s="44"/>
      <c r="FN26" s="45"/>
      <c r="FO26" s="45"/>
      <c r="FP26" s="45"/>
      <c r="FQ26" s="45"/>
      <c r="FR26" s="45"/>
      <c r="FS26" s="46"/>
      <c r="FT26" s="521"/>
      <c r="FU26" s="522"/>
      <c r="FV26" s="522"/>
      <c r="FW26" s="522"/>
      <c r="FX26" s="522"/>
      <c r="FY26" s="523"/>
      <c r="FZ26" s="521"/>
      <c r="GA26" s="522"/>
      <c r="GB26" s="522"/>
      <c r="GC26" s="522"/>
      <c r="GD26" s="522"/>
      <c r="GE26" s="522"/>
      <c r="GF26" s="523"/>
      <c r="GG26" s="521"/>
      <c r="GH26" s="522"/>
      <c r="GI26" s="522"/>
      <c r="GJ26" s="522"/>
      <c r="GK26" s="522"/>
      <c r="GL26" s="522"/>
      <c r="GM26" s="522"/>
      <c r="GN26" s="522"/>
      <c r="GO26" s="523"/>
      <c r="GP26" s="521"/>
      <c r="GQ26" s="522"/>
      <c r="GR26" s="522"/>
      <c r="GS26" s="522"/>
      <c r="GT26" s="522"/>
      <c r="GU26" s="522"/>
      <c r="GV26" s="523"/>
      <c r="GW26" s="521">
        <v>2018</v>
      </c>
      <c r="GX26" s="522"/>
      <c r="GY26" s="522"/>
      <c r="GZ26" s="522"/>
      <c r="HA26" s="522"/>
      <c r="HB26" s="523"/>
      <c r="HC26" s="521">
        <v>12.5</v>
      </c>
      <c r="HD26" s="522"/>
      <c r="HE26" s="522"/>
      <c r="HF26" s="522"/>
      <c r="HG26" s="522"/>
      <c r="HH26" s="522"/>
      <c r="HI26" s="523"/>
      <c r="HJ26" s="542" t="s">
        <v>232</v>
      </c>
      <c r="HK26" s="543"/>
      <c r="HL26" s="543"/>
      <c r="HM26" s="543"/>
      <c r="HN26" s="543"/>
      <c r="HO26" s="544"/>
      <c r="HP26" s="521" t="s">
        <v>233</v>
      </c>
      <c r="HQ26" s="522"/>
      <c r="HR26" s="522"/>
      <c r="HS26" s="522"/>
      <c r="HT26" s="522"/>
      <c r="HU26" s="523"/>
      <c r="HV26" s="521">
        <v>2.9</v>
      </c>
      <c r="HW26" s="522"/>
      <c r="HX26" s="522"/>
      <c r="HY26" s="522"/>
      <c r="HZ26" s="522"/>
      <c r="IA26" s="522"/>
      <c r="IB26" s="523"/>
      <c r="IC26" s="521"/>
      <c r="ID26" s="522"/>
      <c r="IE26" s="522"/>
      <c r="IF26" s="522"/>
      <c r="IG26" s="522"/>
      <c r="IH26" s="523"/>
    </row>
    <row r="27" spans="1:242" s="2" customFormat="1" ht="64.5" customHeight="1">
      <c r="A27" s="518" t="s">
        <v>244</v>
      </c>
      <c r="B27" s="519"/>
      <c r="C27" s="519"/>
      <c r="D27" s="519"/>
      <c r="E27" s="520"/>
      <c r="F27" s="530" t="s">
        <v>289</v>
      </c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2"/>
      <c r="AA27" s="521"/>
      <c r="AB27" s="522"/>
      <c r="AC27" s="522"/>
      <c r="AD27" s="522"/>
      <c r="AE27" s="522"/>
      <c r="AF27" s="523"/>
      <c r="AG27" s="521"/>
      <c r="AH27" s="522"/>
      <c r="AI27" s="522"/>
      <c r="AJ27" s="522"/>
      <c r="AK27" s="522"/>
      <c r="AL27" s="522"/>
      <c r="AM27" s="523"/>
      <c r="AN27" s="521"/>
      <c r="AO27" s="522"/>
      <c r="AP27" s="522"/>
      <c r="AQ27" s="522"/>
      <c r="AR27" s="522"/>
      <c r="AS27" s="522"/>
      <c r="AT27" s="523"/>
      <c r="AU27" s="521"/>
      <c r="AV27" s="522"/>
      <c r="AW27" s="522"/>
      <c r="AX27" s="522"/>
      <c r="AY27" s="522"/>
      <c r="AZ27" s="522"/>
      <c r="BA27" s="523"/>
      <c r="BB27" s="521"/>
      <c r="BC27" s="522"/>
      <c r="BD27" s="522"/>
      <c r="BE27" s="522"/>
      <c r="BF27" s="522"/>
      <c r="BG27" s="523"/>
      <c r="BH27" s="521"/>
      <c r="BI27" s="522"/>
      <c r="BJ27" s="522"/>
      <c r="BK27" s="522"/>
      <c r="BL27" s="522"/>
      <c r="BM27" s="522"/>
      <c r="BN27" s="523"/>
      <c r="BO27" s="521"/>
      <c r="BP27" s="522"/>
      <c r="BQ27" s="522"/>
      <c r="BR27" s="522"/>
      <c r="BS27" s="522"/>
      <c r="BT27" s="522"/>
      <c r="BU27" s="522"/>
      <c r="BV27" s="522"/>
      <c r="BW27" s="523"/>
      <c r="BX27" s="521"/>
      <c r="BY27" s="522"/>
      <c r="BZ27" s="522"/>
      <c r="CA27" s="522"/>
      <c r="CB27" s="522"/>
      <c r="CC27" s="522"/>
      <c r="CD27" s="523"/>
      <c r="CE27" s="521"/>
      <c r="CF27" s="522"/>
      <c r="CG27" s="522"/>
      <c r="CH27" s="522"/>
      <c r="CI27" s="522"/>
      <c r="CJ27" s="523"/>
      <c r="CK27" s="521"/>
      <c r="CL27" s="522"/>
      <c r="CM27" s="522"/>
      <c r="CN27" s="522"/>
      <c r="CO27" s="522"/>
      <c r="CP27" s="522"/>
      <c r="CQ27" s="523"/>
      <c r="CR27" s="521"/>
      <c r="CS27" s="522"/>
      <c r="CT27" s="522"/>
      <c r="CU27" s="522"/>
      <c r="CV27" s="522"/>
      <c r="CW27" s="523"/>
      <c r="CX27" s="521"/>
      <c r="CY27" s="522"/>
      <c r="CZ27" s="522"/>
      <c r="DA27" s="522"/>
      <c r="DB27" s="522"/>
      <c r="DC27" s="523"/>
      <c r="DD27" s="521"/>
      <c r="DE27" s="522"/>
      <c r="DF27" s="522"/>
      <c r="DG27" s="522"/>
      <c r="DH27" s="522"/>
      <c r="DI27" s="522"/>
      <c r="DJ27" s="523"/>
      <c r="DK27" s="521"/>
      <c r="DL27" s="522"/>
      <c r="DM27" s="522"/>
      <c r="DN27" s="522"/>
      <c r="DO27" s="522"/>
      <c r="DP27" s="523"/>
      <c r="DQ27" s="515">
        <f>EB27+EF27</f>
        <v>14.134</v>
      </c>
      <c r="DR27" s="522"/>
      <c r="DS27" s="522"/>
      <c r="DT27" s="522"/>
      <c r="DU27" s="522"/>
      <c r="DV27" s="522"/>
      <c r="DW27" s="523"/>
      <c r="DX27" s="521"/>
      <c r="DY27" s="522"/>
      <c r="DZ27" s="522"/>
      <c r="EA27" s="523"/>
      <c r="EB27" s="521">
        <f>3.134</f>
        <v>3.134</v>
      </c>
      <c r="EC27" s="522"/>
      <c r="ED27" s="522"/>
      <c r="EE27" s="523"/>
      <c r="EF27" s="515">
        <f>11</f>
        <v>11</v>
      </c>
      <c r="EG27" s="516"/>
      <c r="EH27" s="516"/>
      <c r="EI27" s="516"/>
      <c r="EJ27" s="516"/>
      <c r="EK27" s="516"/>
      <c r="EL27" s="517"/>
      <c r="EM27" s="512"/>
      <c r="EN27" s="513"/>
      <c r="EO27" s="513"/>
      <c r="EP27" s="513"/>
      <c r="EQ27" s="513"/>
      <c r="ER27" s="514"/>
      <c r="ES27" s="512"/>
      <c r="ET27" s="513"/>
      <c r="EU27" s="513"/>
      <c r="EV27" s="513"/>
      <c r="EW27" s="513"/>
      <c r="EX27" s="514"/>
      <c r="EY27" s="512"/>
      <c r="EZ27" s="513"/>
      <c r="FA27" s="513"/>
      <c r="FB27" s="513"/>
      <c r="FC27" s="513"/>
      <c r="FD27" s="513"/>
      <c r="FE27" s="514"/>
      <c r="FF27" s="512"/>
      <c r="FG27" s="513"/>
      <c r="FH27" s="513"/>
      <c r="FI27" s="513"/>
      <c r="FJ27" s="513"/>
      <c r="FK27" s="513"/>
      <c r="FL27" s="514"/>
      <c r="FM27" s="512"/>
      <c r="FN27" s="513"/>
      <c r="FO27" s="513"/>
      <c r="FP27" s="513"/>
      <c r="FQ27" s="513"/>
      <c r="FR27" s="513"/>
      <c r="FS27" s="514"/>
      <c r="FT27" s="512"/>
      <c r="FU27" s="513"/>
      <c r="FV27" s="513"/>
      <c r="FW27" s="513"/>
      <c r="FX27" s="513"/>
      <c r="FY27" s="514"/>
      <c r="FZ27" s="512"/>
      <c r="GA27" s="513"/>
      <c r="GB27" s="513"/>
      <c r="GC27" s="513"/>
      <c r="GD27" s="513"/>
      <c r="GE27" s="513"/>
      <c r="GF27" s="514"/>
      <c r="GG27" s="512"/>
      <c r="GH27" s="513"/>
      <c r="GI27" s="513"/>
      <c r="GJ27" s="513"/>
      <c r="GK27" s="513"/>
      <c r="GL27" s="513"/>
      <c r="GM27" s="513"/>
      <c r="GN27" s="513"/>
      <c r="GO27" s="514"/>
      <c r="GP27" s="512"/>
      <c r="GQ27" s="513"/>
      <c r="GR27" s="513"/>
      <c r="GS27" s="513"/>
      <c r="GT27" s="513"/>
      <c r="GU27" s="513"/>
      <c r="GV27" s="514"/>
      <c r="GW27" s="521">
        <v>2018</v>
      </c>
      <c r="GX27" s="522"/>
      <c r="GY27" s="522"/>
      <c r="GZ27" s="522"/>
      <c r="HA27" s="522"/>
      <c r="HB27" s="523"/>
      <c r="HC27" s="521">
        <v>12.5</v>
      </c>
      <c r="HD27" s="522"/>
      <c r="HE27" s="522"/>
      <c r="HF27" s="522"/>
      <c r="HG27" s="522"/>
      <c r="HH27" s="522"/>
      <c r="HI27" s="523"/>
      <c r="HJ27" s="542" t="s">
        <v>232</v>
      </c>
      <c r="HK27" s="543"/>
      <c r="HL27" s="543"/>
      <c r="HM27" s="543"/>
      <c r="HN27" s="543"/>
      <c r="HO27" s="544"/>
      <c r="HP27" s="521" t="s">
        <v>236</v>
      </c>
      <c r="HQ27" s="522"/>
      <c r="HR27" s="522"/>
      <c r="HS27" s="522"/>
      <c r="HT27" s="522"/>
      <c r="HU27" s="523"/>
      <c r="HV27" s="521">
        <v>10</v>
      </c>
      <c r="HW27" s="522"/>
      <c r="HX27" s="522"/>
      <c r="HY27" s="522"/>
      <c r="HZ27" s="522"/>
      <c r="IA27" s="522"/>
      <c r="IB27" s="523"/>
      <c r="IC27" s="512"/>
      <c r="ID27" s="513"/>
      <c r="IE27" s="513"/>
      <c r="IF27" s="513"/>
      <c r="IG27" s="513"/>
      <c r="IH27" s="514"/>
    </row>
    <row r="28" spans="1:242" s="2" customFormat="1" ht="20.25" customHeight="1">
      <c r="A28" s="518" t="s">
        <v>245</v>
      </c>
      <c r="B28" s="519"/>
      <c r="C28" s="519"/>
      <c r="D28" s="519"/>
      <c r="E28" s="520"/>
      <c r="F28" s="530" t="s">
        <v>115</v>
      </c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2"/>
      <c r="AA28" s="512"/>
      <c r="AB28" s="513"/>
      <c r="AC28" s="513"/>
      <c r="AD28" s="513"/>
      <c r="AE28" s="513"/>
      <c r="AF28" s="514"/>
      <c r="AG28" s="512"/>
      <c r="AH28" s="513"/>
      <c r="AI28" s="513"/>
      <c r="AJ28" s="513"/>
      <c r="AK28" s="513"/>
      <c r="AL28" s="513"/>
      <c r="AM28" s="514"/>
      <c r="AN28" s="512"/>
      <c r="AO28" s="513"/>
      <c r="AP28" s="513"/>
      <c r="AQ28" s="513"/>
      <c r="AR28" s="513"/>
      <c r="AS28" s="513"/>
      <c r="AT28" s="514"/>
      <c r="AU28" s="512"/>
      <c r="AV28" s="513"/>
      <c r="AW28" s="513"/>
      <c r="AX28" s="513"/>
      <c r="AY28" s="513"/>
      <c r="AZ28" s="513"/>
      <c r="BA28" s="514"/>
      <c r="BB28" s="512"/>
      <c r="BC28" s="513"/>
      <c r="BD28" s="513"/>
      <c r="BE28" s="513"/>
      <c r="BF28" s="513"/>
      <c r="BG28" s="514"/>
      <c r="BH28" s="512"/>
      <c r="BI28" s="513"/>
      <c r="BJ28" s="513"/>
      <c r="BK28" s="513"/>
      <c r="BL28" s="513"/>
      <c r="BM28" s="513"/>
      <c r="BN28" s="514"/>
      <c r="BO28" s="512"/>
      <c r="BP28" s="513"/>
      <c r="BQ28" s="513"/>
      <c r="BR28" s="513"/>
      <c r="BS28" s="513"/>
      <c r="BT28" s="513"/>
      <c r="BU28" s="513"/>
      <c r="BV28" s="513"/>
      <c r="BW28" s="514"/>
      <c r="BX28" s="512"/>
      <c r="BY28" s="513"/>
      <c r="BZ28" s="513"/>
      <c r="CA28" s="513"/>
      <c r="CB28" s="513"/>
      <c r="CC28" s="513"/>
      <c r="CD28" s="514"/>
      <c r="CE28" s="512"/>
      <c r="CF28" s="513"/>
      <c r="CG28" s="513"/>
      <c r="CH28" s="513"/>
      <c r="CI28" s="513"/>
      <c r="CJ28" s="514"/>
      <c r="CK28" s="512"/>
      <c r="CL28" s="513"/>
      <c r="CM28" s="513"/>
      <c r="CN28" s="513"/>
      <c r="CO28" s="513"/>
      <c r="CP28" s="513"/>
      <c r="CQ28" s="514"/>
      <c r="CR28" s="512"/>
      <c r="CS28" s="513"/>
      <c r="CT28" s="513"/>
      <c r="CU28" s="513"/>
      <c r="CV28" s="513"/>
      <c r="CW28" s="514"/>
      <c r="CX28" s="512"/>
      <c r="CY28" s="513"/>
      <c r="CZ28" s="513"/>
      <c r="DA28" s="513"/>
      <c r="DB28" s="513"/>
      <c r="DC28" s="514"/>
      <c r="DD28" s="512"/>
      <c r="DE28" s="513"/>
      <c r="DF28" s="513"/>
      <c r="DG28" s="513"/>
      <c r="DH28" s="513"/>
      <c r="DI28" s="513"/>
      <c r="DJ28" s="514"/>
      <c r="DK28" s="512"/>
      <c r="DL28" s="513"/>
      <c r="DM28" s="513"/>
      <c r="DN28" s="513"/>
      <c r="DO28" s="513"/>
      <c r="DP28" s="514"/>
      <c r="DQ28" s="521">
        <f>EM28</f>
        <v>1.582</v>
      </c>
      <c r="DR28" s="522"/>
      <c r="DS28" s="522"/>
      <c r="DT28" s="522"/>
      <c r="DU28" s="522"/>
      <c r="DV28" s="522"/>
      <c r="DW28" s="523"/>
      <c r="DX28" s="521"/>
      <c r="DY28" s="522"/>
      <c r="DZ28" s="522"/>
      <c r="EA28" s="523"/>
      <c r="EB28" s="521"/>
      <c r="EC28" s="522"/>
      <c r="ED28" s="522"/>
      <c r="EE28" s="523"/>
      <c r="EF28" s="521"/>
      <c r="EG28" s="522"/>
      <c r="EH28" s="522"/>
      <c r="EI28" s="522"/>
      <c r="EJ28" s="522"/>
      <c r="EK28" s="522"/>
      <c r="EL28" s="523"/>
      <c r="EM28" s="521">
        <v>1.582</v>
      </c>
      <c r="EN28" s="522"/>
      <c r="EO28" s="522"/>
      <c r="EP28" s="522"/>
      <c r="EQ28" s="522"/>
      <c r="ER28" s="523"/>
      <c r="ES28" s="512"/>
      <c r="ET28" s="513"/>
      <c r="EU28" s="513"/>
      <c r="EV28" s="513"/>
      <c r="EW28" s="513"/>
      <c r="EX28" s="514"/>
      <c r="EY28" s="512"/>
      <c r="EZ28" s="513"/>
      <c r="FA28" s="513"/>
      <c r="FB28" s="513"/>
      <c r="FC28" s="513"/>
      <c r="FD28" s="513"/>
      <c r="FE28" s="514"/>
      <c r="FF28" s="512"/>
      <c r="FG28" s="513"/>
      <c r="FH28" s="513"/>
      <c r="FI28" s="513"/>
      <c r="FJ28" s="513"/>
      <c r="FK28" s="513"/>
      <c r="FL28" s="514"/>
      <c r="FM28" s="512"/>
      <c r="FN28" s="513"/>
      <c r="FO28" s="513"/>
      <c r="FP28" s="513"/>
      <c r="FQ28" s="513"/>
      <c r="FR28" s="513"/>
      <c r="FS28" s="514"/>
      <c r="FT28" s="512"/>
      <c r="FU28" s="513"/>
      <c r="FV28" s="513"/>
      <c r="FW28" s="513"/>
      <c r="FX28" s="513"/>
      <c r="FY28" s="514"/>
      <c r="FZ28" s="512"/>
      <c r="GA28" s="513"/>
      <c r="GB28" s="513"/>
      <c r="GC28" s="513"/>
      <c r="GD28" s="513"/>
      <c r="GE28" s="513"/>
      <c r="GF28" s="514"/>
      <c r="GG28" s="512"/>
      <c r="GH28" s="513"/>
      <c r="GI28" s="513"/>
      <c r="GJ28" s="513"/>
      <c r="GK28" s="513"/>
      <c r="GL28" s="513"/>
      <c r="GM28" s="513"/>
      <c r="GN28" s="513"/>
      <c r="GO28" s="514"/>
      <c r="GP28" s="512"/>
      <c r="GQ28" s="513"/>
      <c r="GR28" s="513"/>
      <c r="GS28" s="513"/>
      <c r="GT28" s="513"/>
      <c r="GU28" s="513"/>
      <c r="GV28" s="514"/>
      <c r="GW28" s="512"/>
      <c r="GX28" s="513"/>
      <c r="GY28" s="513"/>
      <c r="GZ28" s="513"/>
      <c r="HA28" s="513"/>
      <c r="HB28" s="514"/>
      <c r="HC28" s="512"/>
      <c r="HD28" s="513"/>
      <c r="HE28" s="513"/>
      <c r="HF28" s="513"/>
      <c r="HG28" s="513"/>
      <c r="HH28" s="513"/>
      <c r="HI28" s="514"/>
      <c r="HJ28" s="512"/>
      <c r="HK28" s="513"/>
      <c r="HL28" s="513"/>
      <c r="HM28" s="513"/>
      <c r="HN28" s="513"/>
      <c r="HO28" s="514"/>
      <c r="HP28" s="512"/>
      <c r="HQ28" s="513"/>
      <c r="HR28" s="513"/>
      <c r="HS28" s="513"/>
      <c r="HT28" s="513"/>
      <c r="HU28" s="514"/>
      <c r="HV28" s="512"/>
      <c r="HW28" s="513"/>
      <c r="HX28" s="513"/>
      <c r="HY28" s="513"/>
      <c r="HZ28" s="513"/>
      <c r="IA28" s="513"/>
      <c r="IB28" s="514"/>
      <c r="IC28" s="512"/>
      <c r="ID28" s="513"/>
      <c r="IE28" s="513"/>
      <c r="IF28" s="513"/>
      <c r="IG28" s="513"/>
      <c r="IH28" s="514"/>
    </row>
    <row r="29" spans="1:242" s="2" customFormat="1" ht="10.5" customHeight="1" hidden="1">
      <c r="A29" s="573" t="s">
        <v>305</v>
      </c>
      <c r="B29" s="574"/>
      <c r="C29" s="574"/>
      <c r="D29" s="574"/>
      <c r="E29" s="575"/>
      <c r="F29" s="576" t="s">
        <v>308</v>
      </c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8"/>
      <c r="AA29" s="512"/>
      <c r="AB29" s="513"/>
      <c r="AC29" s="513"/>
      <c r="AD29" s="513"/>
      <c r="AE29" s="513"/>
      <c r="AF29" s="514"/>
      <c r="AG29" s="512"/>
      <c r="AH29" s="513"/>
      <c r="AI29" s="513"/>
      <c r="AJ29" s="513"/>
      <c r="AK29" s="513"/>
      <c r="AL29" s="513"/>
      <c r="AM29" s="514"/>
      <c r="AN29" s="512"/>
      <c r="AO29" s="513"/>
      <c r="AP29" s="513"/>
      <c r="AQ29" s="513"/>
      <c r="AR29" s="513"/>
      <c r="AS29" s="513"/>
      <c r="AT29" s="514"/>
      <c r="AU29" s="512"/>
      <c r="AV29" s="513"/>
      <c r="AW29" s="513"/>
      <c r="AX29" s="513"/>
      <c r="AY29" s="513"/>
      <c r="AZ29" s="513"/>
      <c r="BA29" s="514"/>
      <c r="BB29" s="512"/>
      <c r="BC29" s="513"/>
      <c r="BD29" s="513"/>
      <c r="BE29" s="513"/>
      <c r="BF29" s="513"/>
      <c r="BG29" s="514"/>
      <c r="BH29" s="512"/>
      <c r="BI29" s="513"/>
      <c r="BJ29" s="513"/>
      <c r="BK29" s="513"/>
      <c r="BL29" s="513"/>
      <c r="BM29" s="513"/>
      <c r="BN29" s="514"/>
      <c r="BO29" s="512"/>
      <c r="BP29" s="513"/>
      <c r="BQ29" s="513"/>
      <c r="BR29" s="513"/>
      <c r="BS29" s="513"/>
      <c r="BT29" s="513"/>
      <c r="BU29" s="513"/>
      <c r="BV29" s="513"/>
      <c r="BW29" s="514"/>
      <c r="BX29" s="512"/>
      <c r="BY29" s="513"/>
      <c r="BZ29" s="513"/>
      <c r="CA29" s="513"/>
      <c r="CB29" s="513"/>
      <c r="CC29" s="513"/>
      <c r="CD29" s="514"/>
      <c r="CE29" s="512"/>
      <c r="CF29" s="513"/>
      <c r="CG29" s="513"/>
      <c r="CH29" s="513"/>
      <c r="CI29" s="513"/>
      <c r="CJ29" s="514"/>
      <c r="CK29" s="512"/>
      <c r="CL29" s="513"/>
      <c r="CM29" s="513"/>
      <c r="CN29" s="513"/>
      <c r="CO29" s="513"/>
      <c r="CP29" s="513"/>
      <c r="CQ29" s="514"/>
      <c r="CR29" s="512"/>
      <c r="CS29" s="513"/>
      <c r="CT29" s="513"/>
      <c r="CU29" s="513"/>
      <c r="CV29" s="513"/>
      <c r="CW29" s="514"/>
      <c r="CX29" s="512"/>
      <c r="CY29" s="513"/>
      <c r="CZ29" s="513"/>
      <c r="DA29" s="513"/>
      <c r="DB29" s="513"/>
      <c r="DC29" s="514"/>
      <c r="DD29" s="512"/>
      <c r="DE29" s="513"/>
      <c r="DF29" s="513"/>
      <c r="DG29" s="513"/>
      <c r="DH29" s="513"/>
      <c r="DI29" s="513"/>
      <c r="DJ29" s="514"/>
      <c r="DK29" s="512"/>
      <c r="DL29" s="513"/>
      <c r="DM29" s="513"/>
      <c r="DN29" s="513"/>
      <c r="DO29" s="513"/>
      <c r="DP29" s="514"/>
      <c r="DQ29" s="512"/>
      <c r="DR29" s="513"/>
      <c r="DS29" s="513"/>
      <c r="DT29" s="513"/>
      <c r="DU29" s="513"/>
      <c r="DV29" s="513"/>
      <c r="DW29" s="514"/>
      <c r="DX29" s="512"/>
      <c r="DY29" s="513"/>
      <c r="DZ29" s="513"/>
      <c r="EA29" s="514"/>
      <c r="EB29" s="512"/>
      <c r="EC29" s="513"/>
      <c r="ED29" s="513"/>
      <c r="EE29" s="514"/>
      <c r="EF29" s="512"/>
      <c r="EG29" s="513"/>
      <c r="EH29" s="513"/>
      <c r="EI29" s="513"/>
      <c r="EJ29" s="513"/>
      <c r="EK29" s="513"/>
      <c r="EL29" s="514"/>
      <c r="EM29" s="512"/>
      <c r="EN29" s="513"/>
      <c r="EO29" s="513"/>
      <c r="EP29" s="513"/>
      <c r="EQ29" s="513"/>
      <c r="ER29" s="514"/>
      <c r="ES29" s="512"/>
      <c r="ET29" s="513"/>
      <c r="EU29" s="513"/>
      <c r="EV29" s="513"/>
      <c r="EW29" s="513"/>
      <c r="EX29" s="514"/>
      <c r="EY29" s="512"/>
      <c r="EZ29" s="513"/>
      <c r="FA29" s="513"/>
      <c r="FB29" s="513"/>
      <c r="FC29" s="513"/>
      <c r="FD29" s="513"/>
      <c r="FE29" s="514"/>
      <c r="FF29" s="512"/>
      <c r="FG29" s="513"/>
      <c r="FH29" s="513"/>
      <c r="FI29" s="513"/>
      <c r="FJ29" s="513"/>
      <c r="FK29" s="513"/>
      <c r="FL29" s="514"/>
      <c r="FM29" s="512"/>
      <c r="FN29" s="513"/>
      <c r="FO29" s="513"/>
      <c r="FP29" s="513"/>
      <c r="FQ29" s="513"/>
      <c r="FR29" s="513"/>
      <c r="FS29" s="514"/>
      <c r="FT29" s="512"/>
      <c r="FU29" s="513"/>
      <c r="FV29" s="513"/>
      <c r="FW29" s="513"/>
      <c r="FX29" s="513"/>
      <c r="FY29" s="514"/>
      <c r="FZ29" s="512"/>
      <c r="GA29" s="513"/>
      <c r="GB29" s="513"/>
      <c r="GC29" s="513"/>
      <c r="GD29" s="513"/>
      <c r="GE29" s="513"/>
      <c r="GF29" s="514"/>
      <c r="GG29" s="512"/>
      <c r="GH29" s="513"/>
      <c r="GI29" s="513"/>
      <c r="GJ29" s="513"/>
      <c r="GK29" s="513"/>
      <c r="GL29" s="513"/>
      <c r="GM29" s="513"/>
      <c r="GN29" s="513"/>
      <c r="GO29" s="514"/>
      <c r="GP29" s="512"/>
      <c r="GQ29" s="513"/>
      <c r="GR29" s="513"/>
      <c r="GS29" s="513"/>
      <c r="GT29" s="513"/>
      <c r="GU29" s="513"/>
      <c r="GV29" s="514"/>
      <c r="GW29" s="512"/>
      <c r="GX29" s="513"/>
      <c r="GY29" s="513"/>
      <c r="GZ29" s="513"/>
      <c r="HA29" s="513"/>
      <c r="HB29" s="514"/>
      <c r="HC29" s="512"/>
      <c r="HD29" s="513"/>
      <c r="HE29" s="513"/>
      <c r="HF29" s="513"/>
      <c r="HG29" s="513"/>
      <c r="HH29" s="513"/>
      <c r="HI29" s="514"/>
      <c r="HJ29" s="512"/>
      <c r="HK29" s="513"/>
      <c r="HL29" s="513"/>
      <c r="HM29" s="513"/>
      <c r="HN29" s="513"/>
      <c r="HO29" s="514"/>
      <c r="HP29" s="512"/>
      <c r="HQ29" s="513"/>
      <c r="HR29" s="513"/>
      <c r="HS29" s="513"/>
      <c r="HT29" s="513"/>
      <c r="HU29" s="514"/>
      <c r="HV29" s="512"/>
      <c r="HW29" s="513"/>
      <c r="HX29" s="513"/>
      <c r="HY29" s="513"/>
      <c r="HZ29" s="513"/>
      <c r="IA29" s="513"/>
      <c r="IB29" s="514"/>
      <c r="IC29" s="512"/>
      <c r="ID29" s="513"/>
      <c r="IE29" s="513"/>
      <c r="IF29" s="513"/>
      <c r="IG29" s="513"/>
      <c r="IH29" s="514"/>
    </row>
    <row r="30" spans="1:242" s="2" customFormat="1" ht="10.5" customHeight="1" hidden="1">
      <c r="A30" s="573"/>
      <c r="B30" s="574"/>
      <c r="C30" s="574"/>
      <c r="D30" s="574"/>
      <c r="E30" s="575"/>
      <c r="F30" s="576" t="s">
        <v>316</v>
      </c>
      <c r="G30" s="577"/>
      <c r="H30" s="577"/>
      <c r="I30" s="577"/>
      <c r="J30" s="577"/>
      <c r="K30" s="577"/>
      <c r="L30" s="577"/>
      <c r="M30" s="577"/>
      <c r="N30" s="577"/>
      <c r="O30" s="577"/>
      <c r="P30" s="577"/>
      <c r="Q30" s="577"/>
      <c r="R30" s="577"/>
      <c r="S30" s="577"/>
      <c r="T30" s="577"/>
      <c r="U30" s="577"/>
      <c r="V30" s="577"/>
      <c r="W30" s="577"/>
      <c r="X30" s="577"/>
      <c r="Y30" s="577"/>
      <c r="Z30" s="578"/>
      <c r="AA30" s="512"/>
      <c r="AB30" s="513"/>
      <c r="AC30" s="513"/>
      <c r="AD30" s="513"/>
      <c r="AE30" s="513"/>
      <c r="AF30" s="514"/>
      <c r="AG30" s="512"/>
      <c r="AH30" s="513"/>
      <c r="AI30" s="513"/>
      <c r="AJ30" s="513"/>
      <c r="AK30" s="513"/>
      <c r="AL30" s="513"/>
      <c r="AM30" s="514"/>
      <c r="AN30" s="512"/>
      <c r="AO30" s="513"/>
      <c r="AP30" s="513"/>
      <c r="AQ30" s="513"/>
      <c r="AR30" s="513"/>
      <c r="AS30" s="513"/>
      <c r="AT30" s="514"/>
      <c r="AU30" s="512"/>
      <c r="AV30" s="513"/>
      <c r="AW30" s="513"/>
      <c r="AX30" s="513"/>
      <c r="AY30" s="513"/>
      <c r="AZ30" s="513"/>
      <c r="BA30" s="514"/>
      <c r="BB30" s="512"/>
      <c r="BC30" s="513"/>
      <c r="BD30" s="513"/>
      <c r="BE30" s="513"/>
      <c r="BF30" s="513"/>
      <c r="BG30" s="514"/>
      <c r="BH30" s="512"/>
      <c r="BI30" s="513"/>
      <c r="BJ30" s="513"/>
      <c r="BK30" s="513"/>
      <c r="BL30" s="513"/>
      <c r="BM30" s="513"/>
      <c r="BN30" s="514"/>
      <c r="BO30" s="512"/>
      <c r="BP30" s="513"/>
      <c r="BQ30" s="513"/>
      <c r="BR30" s="513"/>
      <c r="BS30" s="513"/>
      <c r="BT30" s="513"/>
      <c r="BU30" s="513"/>
      <c r="BV30" s="513"/>
      <c r="BW30" s="514"/>
      <c r="BX30" s="512"/>
      <c r="BY30" s="513"/>
      <c r="BZ30" s="513"/>
      <c r="CA30" s="513"/>
      <c r="CB30" s="513"/>
      <c r="CC30" s="513"/>
      <c r="CD30" s="514"/>
      <c r="CE30" s="512"/>
      <c r="CF30" s="513"/>
      <c r="CG30" s="513"/>
      <c r="CH30" s="513"/>
      <c r="CI30" s="513"/>
      <c r="CJ30" s="514"/>
      <c r="CK30" s="512"/>
      <c r="CL30" s="513"/>
      <c r="CM30" s="513"/>
      <c r="CN30" s="513"/>
      <c r="CO30" s="513"/>
      <c r="CP30" s="513"/>
      <c r="CQ30" s="514"/>
      <c r="CR30" s="512"/>
      <c r="CS30" s="513"/>
      <c r="CT30" s="513"/>
      <c r="CU30" s="513"/>
      <c r="CV30" s="513"/>
      <c r="CW30" s="514"/>
      <c r="CX30" s="512"/>
      <c r="CY30" s="513"/>
      <c r="CZ30" s="513"/>
      <c r="DA30" s="513"/>
      <c r="DB30" s="513"/>
      <c r="DC30" s="514"/>
      <c r="DD30" s="512"/>
      <c r="DE30" s="513"/>
      <c r="DF30" s="513"/>
      <c r="DG30" s="513"/>
      <c r="DH30" s="513"/>
      <c r="DI30" s="513"/>
      <c r="DJ30" s="514"/>
      <c r="DK30" s="512"/>
      <c r="DL30" s="513"/>
      <c r="DM30" s="513"/>
      <c r="DN30" s="513"/>
      <c r="DO30" s="513"/>
      <c r="DP30" s="514"/>
      <c r="DQ30" s="512"/>
      <c r="DR30" s="513"/>
      <c r="DS30" s="513"/>
      <c r="DT30" s="513"/>
      <c r="DU30" s="513"/>
      <c r="DV30" s="513"/>
      <c r="DW30" s="514"/>
      <c r="DX30" s="512"/>
      <c r="DY30" s="513"/>
      <c r="DZ30" s="513"/>
      <c r="EA30" s="514"/>
      <c r="EB30" s="512"/>
      <c r="EC30" s="513"/>
      <c r="ED30" s="513"/>
      <c r="EE30" s="514"/>
      <c r="EF30" s="512"/>
      <c r="EG30" s="513"/>
      <c r="EH30" s="513"/>
      <c r="EI30" s="513"/>
      <c r="EJ30" s="513"/>
      <c r="EK30" s="513"/>
      <c r="EL30" s="514"/>
      <c r="EM30" s="512"/>
      <c r="EN30" s="513"/>
      <c r="EO30" s="513"/>
      <c r="EP30" s="513"/>
      <c r="EQ30" s="513"/>
      <c r="ER30" s="514"/>
      <c r="ES30" s="512"/>
      <c r="ET30" s="513"/>
      <c r="EU30" s="513"/>
      <c r="EV30" s="513"/>
      <c r="EW30" s="513"/>
      <c r="EX30" s="514"/>
      <c r="EY30" s="512"/>
      <c r="EZ30" s="513"/>
      <c r="FA30" s="513"/>
      <c r="FB30" s="513"/>
      <c r="FC30" s="513"/>
      <c r="FD30" s="513"/>
      <c r="FE30" s="514"/>
      <c r="FF30" s="512"/>
      <c r="FG30" s="513"/>
      <c r="FH30" s="513"/>
      <c r="FI30" s="513"/>
      <c r="FJ30" s="513"/>
      <c r="FK30" s="513"/>
      <c r="FL30" s="514"/>
      <c r="FM30" s="512"/>
      <c r="FN30" s="513"/>
      <c r="FO30" s="513"/>
      <c r="FP30" s="513"/>
      <c r="FQ30" s="513"/>
      <c r="FR30" s="513"/>
      <c r="FS30" s="514"/>
      <c r="FT30" s="512"/>
      <c r="FU30" s="513"/>
      <c r="FV30" s="513"/>
      <c r="FW30" s="513"/>
      <c r="FX30" s="513"/>
      <c r="FY30" s="514"/>
      <c r="FZ30" s="512"/>
      <c r="GA30" s="513"/>
      <c r="GB30" s="513"/>
      <c r="GC30" s="513"/>
      <c r="GD30" s="513"/>
      <c r="GE30" s="513"/>
      <c r="GF30" s="514"/>
      <c r="GG30" s="512"/>
      <c r="GH30" s="513"/>
      <c r="GI30" s="513"/>
      <c r="GJ30" s="513"/>
      <c r="GK30" s="513"/>
      <c r="GL30" s="513"/>
      <c r="GM30" s="513"/>
      <c r="GN30" s="513"/>
      <c r="GO30" s="514"/>
      <c r="GP30" s="512"/>
      <c r="GQ30" s="513"/>
      <c r="GR30" s="513"/>
      <c r="GS30" s="513"/>
      <c r="GT30" s="513"/>
      <c r="GU30" s="513"/>
      <c r="GV30" s="514"/>
      <c r="GW30" s="512"/>
      <c r="GX30" s="513"/>
      <c r="GY30" s="513"/>
      <c r="GZ30" s="513"/>
      <c r="HA30" s="513"/>
      <c r="HB30" s="514"/>
      <c r="HC30" s="512"/>
      <c r="HD30" s="513"/>
      <c r="HE30" s="513"/>
      <c r="HF30" s="513"/>
      <c r="HG30" s="513"/>
      <c r="HH30" s="513"/>
      <c r="HI30" s="514"/>
      <c r="HJ30" s="512"/>
      <c r="HK30" s="513"/>
      <c r="HL30" s="513"/>
      <c r="HM30" s="513"/>
      <c r="HN30" s="513"/>
      <c r="HO30" s="514"/>
      <c r="HP30" s="512"/>
      <c r="HQ30" s="513"/>
      <c r="HR30" s="513"/>
      <c r="HS30" s="513"/>
      <c r="HT30" s="513"/>
      <c r="HU30" s="514"/>
      <c r="HV30" s="512"/>
      <c r="HW30" s="513"/>
      <c r="HX30" s="513"/>
      <c r="HY30" s="513"/>
      <c r="HZ30" s="513"/>
      <c r="IA30" s="513"/>
      <c r="IB30" s="514"/>
      <c r="IC30" s="512"/>
      <c r="ID30" s="513"/>
      <c r="IE30" s="513"/>
      <c r="IF30" s="513"/>
      <c r="IG30" s="513"/>
      <c r="IH30" s="514"/>
    </row>
    <row r="31" spans="1:242" s="2" customFormat="1" ht="10.5" customHeight="1" hidden="1">
      <c r="A31" s="573" t="s">
        <v>309</v>
      </c>
      <c r="B31" s="574"/>
      <c r="C31" s="574"/>
      <c r="D31" s="574"/>
      <c r="E31" s="575"/>
      <c r="F31" s="576" t="s">
        <v>310</v>
      </c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8"/>
      <c r="AA31" s="512"/>
      <c r="AB31" s="513"/>
      <c r="AC31" s="513"/>
      <c r="AD31" s="513"/>
      <c r="AE31" s="513"/>
      <c r="AF31" s="514"/>
      <c r="AG31" s="512"/>
      <c r="AH31" s="513"/>
      <c r="AI31" s="513"/>
      <c r="AJ31" s="513"/>
      <c r="AK31" s="513"/>
      <c r="AL31" s="513"/>
      <c r="AM31" s="514"/>
      <c r="AN31" s="512"/>
      <c r="AO31" s="513"/>
      <c r="AP31" s="513"/>
      <c r="AQ31" s="513"/>
      <c r="AR31" s="513"/>
      <c r="AS31" s="513"/>
      <c r="AT31" s="514"/>
      <c r="AU31" s="512"/>
      <c r="AV31" s="513"/>
      <c r="AW31" s="513"/>
      <c r="AX31" s="513"/>
      <c r="AY31" s="513"/>
      <c r="AZ31" s="513"/>
      <c r="BA31" s="514"/>
      <c r="BB31" s="512"/>
      <c r="BC31" s="513"/>
      <c r="BD31" s="513"/>
      <c r="BE31" s="513"/>
      <c r="BF31" s="513"/>
      <c r="BG31" s="514"/>
      <c r="BH31" s="512"/>
      <c r="BI31" s="513"/>
      <c r="BJ31" s="513"/>
      <c r="BK31" s="513"/>
      <c r="BL31" s="513"/>
      <c r="BM31" s="513"/>
      <c r="BN31" s="514"/>
      <c r="BO31" s="512"/>
      <c r="BP31" s="513"/>
      <c r="BQ31" s="513"/>
      <c r="BR31" s="513"/>
      <c r="BS31" s="513"/>
      <c r="BT31" s="513"/>
      <c r="BU31" s="513"/>
      <c r="BV31" s="513"/>
      <c r="BW31" s="514"/>
      <c r="BX31" s="512"/>
      <c r="BY31" s="513"/>
      <c r="BZ31" s="513"/>
      <c r="CA31" s="513"/>
      <c r="CB31" s="513"/>
      <c r="CC31" s="513"/>
      <c r="CD31" s="514"/>
      <c r="CE31" s="512"/>
      <c r="CF31" s="513"/>
      <c r="CG31" s="513"/>
      <c r="CH31" s="513"/>
      <c r="CI31" s="513"/>
      <c r="CJ31" s="514"/>
      <c r="CK31" s="512"/>
      <c r="CL31" s="513"/>
      <c r="CM31" s="513"/>
      <c r="CN31" s="513"/>
      <c r="CO31" s="513"/>
      <c r="CP31" s="513"/>
      <c r="CQ31" s="514"/>
      <c r="CR31" s="512"/>
      <c r="CS31" s="513"/>
      <c r="CT31" s="513"/>
      <c r="CU31" s="513"/>
      <c r="CV31" s="513"/>
      <c r="CW31" s="514"/>
      <c r="CX31" s="512"/>
      <c r="CY31" s="513"/>
      <c r="CZ31" s="513"/>
      <c r="DA31" s="513"/>
      <c r="DB31" s="513"/>
      <c r="DC31" s="514"/>
      <c r="DD31" s="512"/>
      <c r="DE31" s="513"/>
      <c r="DF31" s="513"/>
      <c r="DG31" s="513"/>
      <c r="DH31" s="513"/>
      <c r="DI31" s="513"/>
      <c r="DJ31" s="514"/>
      <c r="DK31" s="512"/>
      <c r="DL31" s="513"/>
      <c r="DM31" s="513"/>
      <c r="DN31" s="513"/>
      <c r="DO31" s="513"/>
      <c r="DP31" s="514"/>
      <c r="DQ31" s="512"/>
      <c r="DR31" s="513"/>
      <c r="DS31" s="513"/>
      <c r="DT31" s="513"/>
      <c r="DU31" s="513"/>
      <c r="DV31" s="513"/>
      <c r="DW31" s="514"/>
      <c r="DX31" s="512"/>
      <c r="DY31" s="513"/>
      <c r="DZ31" s="513"/>
      <c r="EA31" s="514"/>
      <c r="EB31" s="512"/>
      <c r="EC31" s="513"/>
      <c r="ED31" s="513"/>
      <c r="EE31" s="514"/>
      <c r="EF31" s="512"/>
      <c r="EG31" s="513"/>
      <c r="EH31" s="513"/>
      <c r="EI31" s="513"/>
      <c r="EJ31" s="513"/>
      <c r="EK31" s="513"/>
      <c r="EL31" s="514"/>
      <c r="EM31" s="512"/>
      <c r="EN31" s="513"/>
      <c r="EO31" s="513"/>
      <c r="EP31" s="513"/>
      <c r="EQ31" s="513"/>
      <c r="ER31" s="514"/>
      <c r="ES31" s="512"/>
      <c r="ET31" s="513"/>
      <c r="EU31" s="513"/>
      <c r="EV31" s="513"/>
      <c r="EW31" s="513"/>
      <c r="EX31" s="514"/>
      <c r="EY31" s="512"/>
      <c r="EZ31" s="513"/>
      <c r="FA31" s="513"/>
      <c r="FB31" s="513"/>
      <c r="FC31" s="513"/>
      <c r="FD31" s="513"/>
      <c r="FE31" s="514"/>
      <c r="FF31" s="512"/>
      <c r="FG31" s="513"/>
      <c r="FH31" s="513"/>
      <c r="FI31" s="513"/>
      <c r="FJ31" s="513"/>
      <c r="FK31" s="513"/>
      <c r="FL31" s="514"/>
      <c r="FM31" s="512"/>
      <c r="FN31" s="513"/>
      <c r="FO31" s="513"/>
      <c r="FP31" s="513"/>
      <c r="FQ31" s="513"/>
      <c r="FR31" s="513"/>
      <c r="FS31" s="514"/>
      <c r="FT31" s="512"/>
      <c r="FU31" s="513"/>
      <c r="FV31" s="513"/>
      <c r="FW31" s="513"/>
      <c r="FX31" s="513"/>
      <c r="FY31" s="514"/>
      <c r="FZ31" s="512"/>
      <c r="GA31" s="513"/>
      <c r="GB31" s="513"/>
      <c r="GC31" s="513"/>
      <c r="GD31" s="513"/>
      <c r="GE31" s="513"/>
      <c r="GF31" s="514"/>
      <c r="GG31" s="512"/>
      <c r="GH31" s="513"/>
      <c r="GI31" s="513"/>
      <c r="GJ31" s="513"/>
      <c r="GK31" s="513"/>
      <c r="GL31" s="513"/>
      <c r="GM31" s="513"/>
      <c r="GN31" s="513"/>
      <c r="GO31" s="514"/>
      <c r="GP31" s="512"/>
      <c r="GQ31" s="513"/>
      <c r="GR31" s="513"/>
      <c r="GS31" s="513"/>
      <c r="GT31" s="513"/>
      <c r="GU31" s="513"/>
      <c r="GV31" s="514"/>
      <c r="GW31" s="512"/>
      <c r="GX31" s="513"/>
      <c r="GY31" s="513"/>
      <c r="GZ31" s="513"/>
      <c r="HA31" s="513"/>
      <c r="HB31" s="514"/>
      <c r="HC31" s="512"/>
      <c r="HD31" s="513"/>
      <c r="HE31" s="513"/>
      <c r="HF31" s="513"/>
      <c r="HG31" s="513"/>
      <c r="HH31" s="513"/>
      <c r="HI31" s="514"/>
      <c r="HJ31" s="512"/>
      <c r="HK31" s="513"/>
      <c r="HL31" s="513"/>
      <c r="HM31" s="513"/>
      <c r="HN31" s="513"/>
      <c r="HO31" s="514"/>
      <c r="HP31" s="512"/>
      <c r="HQ31" s="513"/>
      <c r="HR31" s="513"/>
      <c r="HS31" s="513"/>
      <c r="HT31" s="513"/>
      <c r="HU31" s="514"/>
      <c r="HV31" s="512"/>
      <c r="HW31" s="513"/>
      <c r="HX31" s="513"/>
      <c r="HY31" s="513"/>
      <c r="HZ31" s="513"/>
      <c r="IA31" s="513"/>
      <c r="IB31" s="514"/>
      <c r="IC31" s="512"/>
      <c r="ID31" s="513"/>
      <c r="IE31" s="513"/>
      <c r="IF31" s="513"/>
      <c r="IG31" s="513"/>
      <c r="IH31" s="514"/>
    </row>
    <row r="32" spans="1:242" s="2" customFormat="1" ht="10.5" customHeight="1" hidden="1">
      <c r="A32" s="573"/>
      <c r="B32" s="574"/>
      <c r="C32" s="574"/>
      <c r="D32" s="574"/>
      <c r="E32" s="575"/>
      <c r="F32" s="576" t="s">
        <v>316</v>
      </c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77"/>
      <c r="X32" s="577"/>
      <c r="Y32" s="577"/>
      <c r="Z32" s="578"/>
      <c r="AA32" s="512"/>
      <c r="AB32" s="513"/>
      <c r="AC32" s="513"/>
      <c r="AD32" s="513"/>
      <c r="AE32" s="513"/>
      <c r="AF32" s="514"/>
      <c r="AG32" s="512"/>
      <c r="AH32" s="513"/>
      <c r="AI32" s="513"/>
      <c r="AJ32" s="513"/>
      <c r="AK32" s="513"/>
      <c r="AL32" s="513"/>
      <c r="AM32" s="514"/>
      <c r="AN32" s="512"/>
      <c r="AO32" s="513"/>
      <c r="AP32" s="513"/>
      <c r="AQ32" s="513"/>
      <c r="AR32" s="513"/>
      <c r="AS32" s="513"/>
      <c r="AT32" s="514"/>
      <c r="AU32" s="512"/>
      <c r="AV32" s="513"/>
      <c r="AW32" s="513"/>
      <c r="AX32" s="513"/>
      <c r="AY32" s="513"/>
      <c r="AZ32" s="513"/>
      <c r="BA32" s="514"/>
      <c r="BB32" s="512"/>
      <c r="BC32" s="513"/>
      <c r="BD32" s="513"/>
      <c r="BE32" s="513"/>
      <c r="BF32" s="513"/>
      <c r="BG32" s="514"/>
      <c r="BH32" s="512"/>
      <c r="BI32" s="513"/>
      <c r="BJ32" s="513"/>
      <c r="BK32" s="513"/>
      <c r="BL32" s="513"/>
      <c r="BM32" s="513"/>
      <c r="BN32" s="514"/>
      <c r="BO32" s="512"/>
      <c r="BP32" s="513"/>
      <c r="BQ32" s="513"/>
      <c r="BR32" s="513"/>
      <c r="BS32" s="513"/>
      <c r="BT32" s="513"/>
      <c r="BU32" s="513"/>
      <c r="BV32" s="513"/>
      <c r="BW32" s="514"/>
      <c r="BX32" s="512"/>
      <c r="BY32" s="513"/>
      <c r="BZ32" s="513"/>
      <c r="CA32" s="513"/>
      <c r="CB32" s="513"/>
      <c r="CC32" s="513"/>
      <c r="CD32" s="514"/>
      <c r="CE32" s="512"/>
      <c r="CF32" s="513"/>
      <c r="CG32" s="513"/>
      <c r="CH32" s="513"/>
      <c r="CI32" s="513"/>
      <c r="CJ32" s="514"/>
      <c r="CK32" s="512"/>
      <c r="CL32" s="513"/>
      <c r="CM32" s="513"/>
      <c r="CN32" s="513"/>
      <c r="CO32" s="513"/>
      <c r="CP32" s="513"/>
      <c r="CQ32" s="514"/>
      <c r="CR32" s="512"/>
      <c r="CS32" s="513"/>
      <c r="CT32" s="513"/>
      <c r="CU32" s="513"/>
      <c r="CV32" s="513"/>
      <c r="CW32" s="514"/>
      <c r="CX32" s="512"/>
      <c r="CY32" s="513"/>
      <c r="CZ32" s="513"/>
      <c r="DA32" s="513"/>
      <c r="DB32" s="513"/>
      <c r="DC32" s="514"/>
      <c r="DD32" s="512"/>
      <c r="DE32" s="513"/>
      <c r="DF32" s="513"/>
      <c r="DG32" s="513"/>
      <c r="DH32" s="513"/>
      <c r="DI32" s="513"/>
      <c r="DJ32" s="514"/>
      <c r="DK32" s="512"/>
      <c r="DL32" s="513"/>
      <c r="DM32" s="513"/>
      <c r="DN32" s="513"/>
      <c r="DO32" s="513"/>
      <c r="DP32" s="514"/>
      <c r="DQ32" s="512"/>
      <c r="DR32" s="513"/>
      <c r="DS32" s="513"/>
      <c r="DT32" s="513"/>
      <c r="DU32" s="513"/>
      <c r="DV32" s="513"/>
      <c r="DW32" s="514"/>
      <c r="DX32" s="512"/>
      <c r="DY32" s="513"/>
      <c r="DZ32" s="513"/>
      <c r="EA32" s="514"/>
      <c r="EB32" s="512"/>
      <c r="EC32" s="513"/>
      <c r="ED32" s="513"/>
      <c r="EE32" s="514"/>
      <c r="EF32" s="512"/>
      <c r="EG32" s="513"/>
      <c r="EH32" s="513"/>
      <c r="EI32" s="513"/>
      <c r="EJ32" s="513"/>
      <c r="EK32" s="513"/>
      <c r="EL32" s="514"/>
      <c r="EM32" s="512"/>
      <c r="EN32" s="513"/>
      <c r="EO32" s="513"/>
      <c r="EP32" s="513"/>
      <c r="EQ32" s="513"/>
      <c r="ER32" s="514"/>
      <c r="ES32" s="512"/>
      <c r="ET32" s="513"/>
      <c r="EU32" s="513"/>
      <c r="EV32" s="513"/>
      <c r="EW32" s="513"/>
      <c r="EX32" s="514"/>
      <c r="EY32" s="512"/>
      <c r="EZ32" s="513"/>
      <c r="FA32" s="513"/>
      <c r="FB32" s="513"/>
      <c r="FC32" s="513"/>
      <c r="FD32" s="513"/>
      <c r="FE32" s="514"/>
      <c r="FF32" s="512"/>
      <c r="FG32" s="513"/>
      <c r="FH32" s="513"/>
      <c r="FI32" s="513"/>
      <c r="FJ32" s="513"/>
      <c r="FK32" s="513"/>
      <c r="FL32" s="514"/>
      <c r="FM32" s="512"/>
      <c r="FN32" s="513"/>
      <c r="FO32" s="513"/>
      <c r="FP32" s="513"/>
      <c r="FQ32" s="513"/>
      <c r="FR32" s="513"/>
      <c r="FS32" s="514"/>
      <c r="FT32" s="512"/>
      <c r="FU32" s="513"/>
      <c r="FV32" s="513"/>
      <c r="FW32" s="513"/>
      <c r="FX32" s="513"/>
      <c r="FY32" s="514"/>
      <c r="FZ32" s="512"/>
      <c r="GA32" s="513"/>
      <c r="GB32" s="513"/>
      <c r="GC32" s="513"/>
      <c r="GD32" s="513"/>
      <c r="GE32" s="513"/>
      <c r="GF32" s="514"/>
      <c r="GG32" s="512"/>
      <c r="GH32" s="513"/>
      <c r="GI32" s="513"/>
      <c r="GJ32" s="513"/>
      <c r="GK32" s="513"/>
      <c r="GL32" s="513"/>
      <c r="GM32" s="513"/>
      <c r="GN32" s="513"/>
      <c r="GO32" s="514"/>
      <c r="GP32" s="512"/>
      <c r="GQ32" s="513"/>
      <c r="GR32" s="513"/>
      <c r="GS32" s="513"/>
      <c r="GT32" s="513"/>
      <c r="GU32" s="513"/>
      <c r="GV32" s="514"/>
      <c r="GW32" s="512"/>
      <c r="GX32" s="513"/>
      <c r="GY32" s="513"/>
      <c r="GZ32" s="513"/>
      <c r="HA32" s="513"/>
      <c r="HB32" s="514"/>
      <c r="HC32" s="512"/>
      <c r="HD32" s="513"/>
      <c r="HE32" s="513"/>
      <c r="HF32" s="513"/>
      <c r="HG32" s="513"/>
      <c r="HH32" s="513"/>
      <c r="HI32" s="514"/>
      <c r="HJ32" s="512"/>
      <c r="HK32" s="513"/>
      <c r="HL32" s="513"/>
      <c r="HM32" s="513"/>
      <c r="HN32" s="513"/>
      <c r="HO32" s="514"/>
      <c r="HP32" s="512"/>
      <c r="HQ32" s="513"/>
      <c r="HR32" s="513"/>
      <c r="HS32" s="513"/>
      <c r="HT32" s="513"/>
      <c r="HU32" s="514"/>
      <c r="HV32" s="512"/>
      <c r="HW32" s="513"/>
      <c r="HX32" s="513"/>
      <c r="HY32" s="513"/>
      <c r="HZ32" s="513"/>
      <c r="IA32" s="513"/>
      <c r="IB32" s="514"/>
      <c r="IC32" s="512"/>
      <c r="ID32" s="513"/>
      <c r="IE32" s="513"/>
      <c r="IF32" s="513"/>
      <c r="IG32" s="513"/>
      <c r="IH32" s="514"/>
    </row>
    <row r="33" spans="1:242" s="2" customFormat="1" ht="10.5" customHeight="1" hidden="1">
      <c r="A33" s="573" t="s">
        <v>311</v>
      </c>
      <c r="B33" s="574"/>
      <c r="C33" s="574"/>
      <c r="D33" s="574"/>
      <c r="E33" s="575"/>
      <c r="F33" s="576"/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7"/>
      <c r="T33" s="577"/>
      <c r="U33" s="577"/>
      <c r="V33" s="577"/>
      <c r="W33" s="577"/>
      <c r="X33" s="577"/>
      <c r="Y33" s="577"/>
      <c r="Z33" s="578"/>
      <c r="AA33" s="512"/>
      <c r="AB33" s="513"/>
      <c r="AC33" s="513"/>
      <c r="AD33" s="513"/>
      <c r="AE33" s="513"/>
      <c r="AF33" s="514"/>
      <c r="AG33" s="512"/>
      <c r="AH33" s="513"/>
      <c r="AI33" s="513"/>
      <c r="AJ33" s="513"/>
      <c r="AK33" s="513"/>
      <c r="AL33" s="513"/>
      <c r="AM33" s="514"/>
      <c r="AN33" s="512"/>
      <c r="AO33" s="513"/>
      <c r="AP33" s="513"/>
      <c r="AQ33" s="513"/>
      <c r="AR33" s="513"/>
      <c r="AS33" s="513"/>
      <c r="AT33" s="514"/>
      <c r="AU33" s="512"/>
      <c r="AV33" s="513"/>
      <c r="AW33" s="513"/>
      <c r="AX33" s="513"/>
      <c r="AY33" s="513"/>
      <c r="AZ33" s="513"/>
      <c r="BA33" s="514"/>
      <c r="BB33" s="512"/>
      <c r="BC33" s="513"/>
      <c r="BD33" s="513"/>
      <c r="BE33" s="513"/>
      <c r="BF33" s="513"/>
      <c r="BG33" s="514"/>
      <c r="BH33" s="512"/>
      <c r="BI33" s="513"/>
      <c r="BJ33" s="513"/>
      <c r="BK33" s="513"/>
      <c r="BL33" s="513"/>
      <c r="BM33" s="513"/>
      <c r="BN33" s="514"/>
      <c r="BO33" s="512"/>
      <c r="BP33" s="513"/>
      <c r="BQ33" s="513"/>
      <c r="BR33" s="513"/>
      <c r="BS33" s="513"/>
      <c r="BT33" s="513"/>
      <c r="BU33" s="513"/>
      <c r="BV33" s="513"/>
      <c r="BW33" s="514"/>
      <c r="BX33" s="512"/>
      <c r="BY33" s="513"/>
      <c r="BZ33" s="513"/>
      <c r="CA33" s="513"/>
      <c r="CB33" s="513"/>
      <c r="CC33" s="513"/>
      <c r="CD33" s="514"/>
      <c r="CE33" s="512"/>
      <c r="CF33" s="513"/>
      <c r="CG33" s="513"/>
      <c r="CH33" s="513"/>
      <c r="CI33" s="513"/>
      <c r="CJ33" s="514"/>
      <c r="CK33" s="512"/>
      <c r="CL33" s="513"/>
      <c r="CM33" s="513"/>
      <c r="CN33" s="513"/>
      <c r="CO33" s="513"/>
      <c r="CP33" s="513"/>
      <c r="CQ33" s="514"/>
      <c r="CR33" s="512"/>
      <c r="CS33" s="513"/>
      <c r="CT33" s="513"/>
      <c r="CU33" s="513"/>
      <c r="CV33" s="513"/>
      <c r="CW33" s="514"/>
      <c r="CX33" s="512"/>
      <c r="CY33" s="513"/>
      <c r="CZ33" s="513"/>
      <c r="DA33" s="513"/>
      <c r="DB33" s="513"/>
      <c r="DC33" s="514"/>
      <c r="DD33" s="512"/>
      <c r="DE33" s="513"/>
      <c r="DF33" s="513"/>
      <c r="DG33" s="513"/>
      <c r="DH33" s="513"/>
      <c r="DI33" s="513"/>
      <c r="DJ33" s="514"/>
      <c r="DK33" s="512"/>
      <c r="DL33" s="513"/>
      <c r="DM33" s="513"/>
      <c r="DN33" s="513"/>
      <c r="DO33" s="513"/>
      <c r="DP33" s="514"/>
      <c r="DQ33" s="512"/>
      <c r="DR33" s="513"/>
      <c r="DS33" s="513"/>
      <c r="DT33" s="513"/>
      <c r="DU33" s="513"/>
      <c r="DV33" s="513"/>
      <c r="DW33" s="514"/>
      <c r="DX33" s="512"/>
      <c r="DY33" s="513"/>
      <c r="DZ33" s="513"/>
      <c r="EA33" s="514"/>
      <c r="EB33" s="512"/>
      <c r="EC33" s="513"/>
      <c r="ED33" s="513"/>
      <c r="EE33" s="514"/>
      <c r="EF33" s="512"/>
      <c r="EG33" s="513"/>
      <c r="EH33" s="513"/>
      <c r="EI33" s="513"/>
      <c r="EJ33" s="513"/>
      <c r="EK33" s="513"/>
      <c r="EL33" s="514"/>
      <c r="EM33" s="512"/>
      <c r="EN33" s="513"/>
      <c r="EO33" s="513"/>
      <c r="EP33" s="513"/>
      <c r="EQ33" s="513"/>
      <c r="ER33" s="514"/>
      <c r="ES33" s="512"/>
      <c r="ET33" s="513"/>
      <c r="EU33" s="513"/>
      <c r="EV33" s="513"/>
      <c r="EW33" s="513"/>
      <c r="EX33" s="514"/>
      <c r="EY33" s="512"/>
      <c r="EZ33" s="513"/>
      <c r="FA33" s="513"/>
      <c r="FB33" s="513"/>
      <c r="FC33" s="513"/>
      <c r="FD33" s="513"/>
      <c r="FE33" s="514"/>
      <c r="FF33" s="512"/>
      <c r="FG33" s="513"/>
      <c r="FH33" s="513"/>
      <c r="FI33" s="513"/>
      <c r="FJ33" s="513"/>
      <c r="FK33" s="513"/>
      <c r="FL33" s="514"/>
      <c r="FM33" s="512"/>
      <c r="FN33" s="513"/>
      <c r="FO33" s="513"/>
      <c r="FP33" s="513"/>
      <c r="FQ33" s="513"/>
      <c r="FR33" s="513"/>
      <c r="FS33" s="514"/>
      <c r="FT33" s="512"/>
      <c r="FU33" s="513"/>
      <c r="FV33" s="513"/>
      <c r="FW33" s="513"/>
      <c r="FX33" s="513"/>
      <c r="FY33" s="514"/>
      <c r="FZ33" s="512"/>
      <c r="GA33" s="513"/>
      <c r="GB33" s="513"/>
      <c r="GC33" s="513"/>
      <c r="GD33" s="513"/>
      <c r="GE33" s="513"/>
      <c r="GF33" s="514"/>
      <c r="GG33" s="512"/>
      <c r="GH33" s="513"/>
      <c r="GI33" s="513"/>
      <c r="GJ33" s="513"/>
      <c r="GK33" s="513"/>
      <c r="GL33" s="513"/>
      <c r="GM33" s="513"/>
      <c r="GN33" s="513"/>
      <c r="GO33" s="514"/>
      <c r="GP33" s="512"/>
      <c r="GQ33" s="513"/>
      <c r="GR33" s="513"/>
      <c r="GS33" s="513"/>
      <c r="GT33" s="513"/>
      <c r="GU33" s="513"/>
      <c r="GV33" s="514"/>
      <c r="GW33" s="512"/>
      <c r="GX33" s="513"/>
      <c r="GY33" s="513"/>
      <c r="GZ33" s="513"/>
      <c r="HA33" s="513"/>
      <c r="HB33" s="514"/>
      <c r="HC33" s="512"/>
      <c r="HD33" s="513"/>
      <c r="HE33" s="513"/>
      <c r="HF33" s="513"/>
      <c r="HG33" s="513"/>
      <c r="HH33" s="513"/>
      <c r="HI33" s="514"/>
      <c r="HJ33" s="512"/>
      <c r="HK33" s="513"/>
      <c r="HL33" s="513"/>
      <c r="HM33" s="513"/>
      <c r="HN33" s="513"/>
      <c r="HO33" s="514"/>
      <c r="HP33" s="512"/>
      <c r="HQ33" s="513"/>
      <c r="HR33" s="513"/>
      <c r="HS33" s="513"/>
      <c r="HT33" s="513"/>
      <c r="HU33" s="514"/>
      <c r="HV33" s="512"/>
      <c r="HW33" s="513"/>
      <c r="HX33" s="513"/>
      <c r="HY33" s="513"/>
      <c r="HZ33" s="513"/>
      <c r="IA33" s="513"/>
      <c r="IB33" s="514"/>
      <c r="IC33" s="512"/>
      <c r="ID33" s="513"/>
      <c r="IE33" s="513"/>
      <c r="IF33" s="513"/>
      <c r="IG33" s="513"/>
      <c r="IH33" s="514"/>
    </row>
    <row r="34" spans="1:242" s="2" customFormat="1" ht="10.5" customHeight="1" hidden="1">
      <c r="A34" s="579" t="s">
        <v>317</v>
      </c>
      <c r="B34" s="580"/>
      <c r="C34" s="580"/>
      <c r="D34" s="580"/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580"/>
      <c r="W34" s="580"/>
      <c r="X34" s="580"/>
      <c r="Y34" s="580"/>
      <c r="Z34" s="581"/>
      <c r="AA34" s="521"/>
      <c r="AB34" s="522"/>
      <c r="AC34" s="522"/>
      <c r="AD34" s="522"/>
      <c r="AE34" s="522"/>
      <c r="AF34" s="523"/>
      <c r="AG34" s="521"/>
      <c r="AH34" s="522"/>
      <c r="AI34" s="522"/>
      <c r="AJ34" s="522"/>
      <c r="AK34" s="522"/>
      <c r="AL34" s="522"/>
      <c r="AM34" s="523"/>
      <c r="AN34" s="521"/>
      <c r="AO34" s="522"/>
      <c r="AP34" s="522"/>
      <c r="AQ34" s="522"/>
      <c r="AR34" s="522"/>
      <c r="AS34" s="522"/>
      <c r="AT34" s="523"/>
      <c r="AU34" s="521"/>
      <c r="AV34" s="522"/>
      <c r="AW34" s="522"/>
      <c r="AX34" s="522"/>
      <c r="AY34" s="522"/>
      <c r="AZ34" s="522"/>
      <c r="BA34" s="523"/>
      <c r="BB34" s="521"/>
      <c r="BC34" s="522"/>
      <c r="BD34" s="522"/>
      <c r="BE34" s="522"/>
      <c r="BF34" s="522"/>
      <c r="BG34" s="523"/>
      <c r="BH34" s="521"/>
      <c r="BI34" s="522"/>
      <c r="BJ34" s="522"/>
      <c r="BK34" s="522"/>
      <c r="BL34" s="522"/>
      <c r="BM34" s="522"/>
      <c r="BN34" s="523"/>
      <c r="BO34" s="521"/>
      <c r="BP34" s="522"/>
      <c r="BQ34" s="522"/>
      <c r="BR34" s="522"/>
      <c r="BS34" s="522"/>
      <c r="BT34" s="522"/>
      <c r="BU34" s="522"/>
      <c r="BV34" s="522"/>
      <c r="BW34" s="523"/>
      <c r="BX34" s="521"/>
      <c r="BY34" s="522"/>
      <c r="BZ34" s="522"/>
      <c r="CA34" s="522"/>
      <c r="CB34" s="522"/>
      <c r="CC34" s="522"/>
      <c r="CD34" s="523"/>
      <c r="CE34" s="521"/>
      <c r="CF34" s="522"/>
      <c r="CG34" s="522"/>
      <c r="CH34" s="522"/>
      <c r="CI34" s="522"/>
      <c r="CJ34" s="523"/>
      <c r="CK34" s="521"/>
      <c r="CL34" s="522"/>
      <c r="CM34" s="522"/>
      <c r="CN34" s="522"/>
      <c r="CO34" s="522"/>
      <c r="CP34" s="522"/>
      <c r="CQ34" s="523"/>
      <c r="CR34" s="521"/>
      <c r="CS34" s="522"/>
      <c r="CT34" s="522"/>
      <c r="CU34" s="522"/>
      <c r="CV34" s="522"/>
      <c r="CW34" s="523"/>
      <c r="CX34" s="521"/>
      <c r="CY34" s="522"/>
      <c r="CZ34" s="522"/>
      <c r="DA34" s="522"/>
      <c r="DB34" s="522"/>
      <c r="DC34" s="523"/>
      <c r="DD34" s="521"/>
      <c r="DE34" s="522"/>
      <c r="DF34" s="522"/>
      <c r="DG34" s="522"/>
      <c r="DH34" s="522"/>
      <c r="DI34" s="522"/>
      <c r="DJ34" s="523"/>
      <c r="DK34" s="521"/>
      <c r="DL34" s="522"/>
      <c r="DM34" s="522"/>
      <c r="DN34" s="522"/>
      <c r="DO34" s="522"/>
      <c r="DP34" s="523"/>
      <c r="DQ34" s="521"/>
      <c r="DR34" s="522"/>
      <c r="DS34" s="522"/>
      <c r="DT34" s="522"/>
      <c r="DU34" s="522"/>
      <c r="DV34" s="522"/>
      <c r="DW34" s="523"/>
      <c r="DX34" s="521"/>
      <c r="DY34" s="522"/>
      <c r="DZ34" s="522"/>
      <c r="EA34" s="523"/>
      <c r="EB34" s="521"/>
      <c r="EC34" s="522"/>
      <c r="ED34" s="522"/>
      <c r="EE34" s="523"/>
      <c r="EF34" s="521"/>
      <c r="EG34" s="522"/>
      <c r="EH34" s="522"/>
      <c r="EI34" s="522"/>
      <c r="EJ34" s="522"/>
      <c r="EK34" s="522"/>
      <c r="EL34" s="523"/>
      <c r="EM34" s="521"/>
      <c r="EN34" s="522"/>
      <c r="EO34" s="522"/>
      <c r="EP34" s="522"/>
      <c r="EQ34" s="522"/>
      <c r="ER34" s="523"/>
      <c r="ES34" s="521"/>
      <c r="ET34" s="522"/>
      <c r="EU34" s="522"/>
      <c r="EV34" s="522"/>
      <c r="EW34" s="522"/>
      <c r="EX34" s="523"/>
      <c r="EY34" s="521"/>
      <c r="EZ34" s="522"/>
      <c r="FA34" s="522"/>
      <c r="FB34" s="522"/>
      <c r="FC34" s="522"/>
      <c r="FD34" s="522"/>
      <c r="FE34" s="523"/>
      <c r="FF34" s="521"/>
      <c r="FG34" s="522"/>
      <c r="FH34" s="522"/>
      <c r="FI34" s="522"/>
      <c r="FJ34" s="522"/>
      <c r="FK34" s="522"/>
      <c r="FL34" s="523"/>
      <c r="FM34" s="521"/>
      <c r="FN34" s="522"/>
      <c r="FO34" s="522"/>
      <c r="FP34" s="522"/>
      <c r="FQ34" s="522"/>
      <c r="FR34" s="522"/>
      <c r="FS34" s="523"/>
      <c r="FT34" s="521"/>
      <c r="FU34" s="522"/>
      <c r="FV34" s="522"/>
      <c r="FW34" s="522"/>
      <c r="FX34" s="522"/>
      <c r="FY34" s="523"/>
      <c r="FZ34" s="521"/>
      <c r="GA34" s="522"/>
      <c r="GB34" s="522"/>
      <c r="GC34" s="522"/>
      <c r="GD34" s="522"/>
      <c r="GE34" s="522"/>
      <c r="GF34" s="523"/>
      <c r="GG34" s="521"/>
      <c r="GH34" s="522"/>
      <c r="GI34" s="522"/>
      <c r="GJ34" s="522"/>
      <c r="GK34" s="522"/>
      <c r="GL34" s="522"/>
      <c r="GM34" s="522"/>
      <c r="GN34" s="522"/>
      <c r="GO34" s="523"/>
      <c r="GP34" s="521"/>
      <c r="GQ34" s="522"/>
      <c r="GR34" s="522"/>
      <c r="GS34" s="522"/>
      <c r="GT34" s="522"/>
      <c r="GU34" s="522"/>
      <c r="GV34" s="523"/>
      <c r="GW34" s="521"/>
      <c r="GX34" s="522"/>
      <c r="GY34" s="522"/>
      <c r="GZ34" s="522"/>
      <c r="HA34" s="522"/>
      <c r="HB34" s="523"/>
      <c r="HC34" s="521"/>
      <c r="HD34" s="522"/>
      <c r="HE34" s="522"/>
      <c r="HF34" s="522"/>
      <c r="HG34" s="522"/>
      <c r="HH34" s="522"/>
      <c r="HI34" s="523"/>
      <c r="HJ34" s="521"/>
      <c r="HK34" s="522"/>
      <c r="HL34" s="522"/>
      <c r="HM34" s="522"/>
      <c r="HN34" s="522"/>
      <c r="HO34" s="523"/>
      <c r="HP34" s="521"/>
      <c r="HQ34" s="522"/>
      <c r="HR34" s="522"/>
      <c r="HS34" s="522"/>
      <c r="HT34" s="522"/>
      <c r="HU34" s="523"/>
      <c r="HV34" s="521"/>
      <c r="HW34" s="522"/>
      <c r="HX34" s="522"/>
      <c r="HY34" s="522"/>
      <c r="HZ34" s="522"/>
      <c r="IA34" s="522"/>
      <c r="IB34" s="523"/>
      <c r="IC34" s="521"/>
      <c r="ID34" s="522"/>
      <c r="IE34" s="522"/>
      <c r="IF34" s="522"/>
      <c r="IG34" s="522"/>
      <c r="IH34" s="523"/>
    </row>
    <row r="35" spans="1:242" s="2" customFormat="1" ht="31.5" customHeight="1" hidden="1">
      <c r="A35" s="518"/>
      <c r="B35" s="519"/>
      <c r="C35" s="519"/>
      <c r="D35" s="519"/>
      <c r="E35" s="520"/>
      <c r="F35" s="542" t="s">
        <v>318</v>
      </c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3"/>
      <c r="Z35" s="544"/>
      <c r="AA35" s="521"/>
      <c r="AB35" s="522"/>
      <c r="AC35" s="522"/>
      <c r="AD35" s="522"/>
      <c r="AE35" s="522"/>
      <c r="AF35" s="523"/>
      <c r="AG35" s="521"/>
      <c r="AH35" s="522"/>
      <c r="AI35" s="522"/>
      <c r="AJ35" s="522"/>
      <c r="AK35" s="522"/>
      <c r="AL35" s="522"/>
      <c r="AM35" s="523"/>
      <c r="AN35" s="521"/>
      <c r="AO35" s="522"/>
      <c r="AP35" s="522"/>
      <c r="AQ35" s="522"/>
      <c r="AR35" s="522"/>
      <c r="AS35" s="522"/>
      <c r="AT35" s="523"/>
      <c r="AU35" s="521"/>
      <c r="AV35" s="522"/>
      <c r="AW35" s="522"/>
      <c r="AX35" s="522"/>
      <c r="AY35" s="522"/>
      <c r="AZ35" s="522"/>
      <c r="BA35" s="523"/>
      <c r="BB35" s="521"/>
      <c r="BC35" s="522"/>
      <c r="BD35" s="522"/>
      <c r="BE35" s="522"/>
      <c r="BF35" s="522"/>
      <c r="BG35" s="523"/>
      <c r="BH35" s="521"/>
      <c r="BI35" s="522"/>
      <c r="BJ35" s="522"/>
      <c r="BK35" s="522"/>
      <c r="BL35" s="522"/>
      <c r="BM35" s="522"/>
      <c r="BN35" s="523"/>
      <c r="BO35" s="521"/>
      <c r="BP35" s="522"/>
      <c r="BQ35" s="522"/>
      <c r="BR35" s="522"/>
      <c r="BS35" s="522"/>
      <c r="BT35" s="522"/>
      <c r="BU35" s="522"/>
      <c r="BV35" s="522"/>
      <c r="BW35" s="523"/>
      <c r="BX35" s="521"/>
      <c r="BY35" s="522"/>
      <c r="BZ35" s="522"/>
      <c r="CA35" s="522"/>
      <c r="CB35" s="522"/>
      <c r="CC35" s="522"/>
      <c r="CD35" s="523"/>
      <c r="CE35" s="521"/>
      <c r="CF35" s="522"/>
      <c r="CG35" s="522"/>
      <c r="CH35" s="522"/>
      <c r="CI35" s="522"/>
      <c r="CJ35" s="523"/>
      <c r="CK35" s="521"/>
      <c r="CL35" s="522"/>
      <c r="CM35" s="522"/>
      <c r="CN35" s="522"/>
      <c r="CO35" s="522"/>
      <c r="CP35" s="522"/>
      <c r="CQ35" s="523"/>
      <c r="CR35" s="521"/>
      <c r="CS35" s="522"/>
      <c r="CT35" s="522"/>
      <c r="CU35" s="522"/>
      <c r="CV35" s="522"/>
      <c r="CW35" s="523"/>
      <c r="CX35" s="521"/>
      <c r="CY35" s="522"/>
      <c r="CZ35" s="522"/>
      <c r="DA35" s="522"/>
      <c r="DB35" s="522"/>
      <c r="DC35" s="523"/>
      <c r="DD35" s="521"/>
      <c r="DE35" s="522"/>
      <c r="DF35" s="522"/>
      <c r="DG35" s="522"/>
      <c r="DH35" s="522"/>
      <c r="DI35" s="522"/>
      <c r="DJ35" s="523"/>
      <c r="DK35" s="521"/>
      <c r="DL35" s="522"/>
      <c r="DM35" s="522"/>
      <c r="DN35" s="522"/>
      <c r="DO35" s="522"/>
      <c r="DP35" s="523"/>
      <c r="DQ35" s="521"/>
      <c r="DR35" s="522"/>
      <c r="DS35" s="522"/>
      <c r="DT35" s="522"/>
      <c r="DU35" s="522"/>
      <c r="DV35" s="522"/>
      <c r="DW35" s="523"/>
      <c r="DX35" s="521"/>
      <c r="DY35" s="522"/>
      <c r="DZ35" s="522"/>
      <c r="EA35" s="523"/>
      <c r="EB35" s="521"/>
      <c r="EC35" s="522"/>
      <c r="ED35" s="522"/>
      <c r="EE35" s="523"/>
      <c r="EF35" s="521"/>
      <c r="EG35" s="522"/>
      <c r="EH35" s="522"/>
      <c r="EI35" s="522"/>
      <c r="EJ35" s="522"/>
      <c r="EK35" s="522"/>
      <c r="EL35" s="523"/>
      <c r="EM35" s="521"/>
      <c r="EN35" s="522"/>
      <c r="EO35" s="522"/>
      <c r="EP35" s="522"/>
      <c r="EQ35" s="522"/>
      <c r="ER35" s="523"/>
      <c r="ES35" s="521"/>
      <c r="ET35" s="522"/>
      <c r="EU35" s="522"/>
      <c r="EV35" s="522"/>
      <c r="EW35" s="522"/>
      <c r="EX35" s="523"/>
      <c r="EY35" s="521"/>
      <c r="EZ35" s="522"/>
      <c r="FA35" s="522"/>
      <c r="FB35" s="522"/>
      <c r="FC35" s="522"/>
      <c r="FD35" s="522"/>
      <c r="FE35" s="523"/>
      <c r="FF35" s="521"/>
      <c r="FG35" s="522"/>
      <c r="FH35" s="522"/>
      <c r="FI35" s="522"/>
      <c r="FJ35" s="522"/>
      <c r="FK35" s="522"/>
      <c r="FL35" s="523"/>
      <c r="FM35" s="521"/>
      <c r="FN35" s="522"/>
      <c r="FO35" s="522"/>
      <c r="FP35" s="522"/>
      <c r="FQ35" s="522"/>
      <c r="FR35" s="522"/>
      <c r="FS35" s="523"/>
      <c r="FT35" s="521"/>
      <c r="FU35" s="522"/>
      <c r="FV35" s="522"/>
      <c r="FW35" s="522"/>
      <c r="FX35" s="522"/>
      <c r="FY35" s="523"/>
      <c r="FZ35" s="521"/>
      <c r="GA35" s="522"/>
      <c r="GB35" s="522"/>
      <c r="GC35" s="522"/>
      <c r="GD35" s="522"/>
      <c r="GE35" s="522"/>
      <c r="GF35" s="523"/>
      <c r="GG35" s="521"/>
      <c r="GH35" s="522"/>
      <c r="GI35" s="522"/>
      <c r="GJ35" s="522"/>
      <c r="GK35" s="522"/>
      <c r="GL35" s="522"/>
      <c r="GM35" s="522"/>
      <c r="GN35" s="522"/>
      <c r="GO35" s="523"/>
      <c r="GP35" s="521"/>
      <c r="GQ35" s="522"/>
      <c r="GR35" s="522"/>
      <c r="GS35" s="522"/>
      <c r="GT35" s="522"/>
      <c r="GU35" s="522"/>
      <c r="GV35" s="523"/>
      <c r="GW35" s="521"/>
      <c r="GX35" s="522"/>
      <c r="GY35" s="522"/>
      <c r="GZ35" s="522"/>
      <c r="HA35" s="522"/>
      <c r="HB35" s="523"/>
      <c r="HC35" s="521"/>
      <c r="HD35" s="522"/>
      <c r="HE35" s="522"/>
      <c r="HF35" s="522"/>
      <c r="HG35" s="522"/>
      <c r="HH35" s="522"/>
      <c r="HI35" s="523"/>
      <c r="HJ35" s="521"/>
      <c r="HK35" s="522"/>
      <c r="HL35" s="522"/>
      <c r="HM35" s="522"/>
      <c r="HN35" s="522"/>
      <c r="HO35" s="523"/>
      <c r="HP35" s="521"/>
      <c r="HQ35" s="522"/>
      <c r="HR35" s="522"/>
      <c r="HS35" s="522"/>
      <c r="HT35" s="522"/>
      <c r="HU35" s="523"/>
      <c r="HV35" s="521"/>
      <c r="HW35" s="522"/>
      <c r="HX35" s="522"/>
      <c r="HY35" s="522"/>
      <c r="HZ35" s="522"/>
      <c r="IA35" s="522"/>
      <c r="IB35" s="523"/>
      <c r="IC35" s="521"/>
      <c r="ID35" s="522"/>
      <c r="IE35" s="522"/>
      <c r="IF35" s="522"/>
      <c r="IG35" s="522"/>
      <c r="IH35" s="523"/>
    </row>
    <row r="36" spans="1:242" s="2" customFormat="1" ht="10.5" customHeight="1" hidden="1">
      <c r="A36" s="573" t="s">
        <v>305</v>
      </c>
      <c r="B36" s="574"/>
      <c r="C36" s="574"/>
      <c r="D36" s="574"/>
      <c r="E36" s="575"/>
      <c r="F36" s="576" t="s">
        <v>308</v>
      </c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577"/>
      <c r="T36" s="577"/>
      <c r="U36" s="577"/>
      <c r="V36" s="577"/>
      <c r="W36" s="577"/>
      <c r="X36" s="577"/>
      <c r="Y36" s="577"/>
      <c r="Z36" s="578"/>
      <c r="AA36" s="512"/>
      <c r="AB36" s="513"/>
      <c r="AC36" s="513"/>
      <c r="AD36" s="513"/>
      <c r="AE36" s="513"/>
      <c r="AF36" s="514"/>
      <c r="AG36" s="512"/>
      <c r="AH36" s="513"/>
      <c r="AI36" s="513"/>
      <c r="AJ36" s="513"/>
      <c r="AK36" s="513"/>
      <c r="AL36" s="513"/>
      <c r="AM36" s="514"/>
      <c r="AN36" s="512"/>
      <c r="AO36" s="513"/>
      <c r="AP36" s="513"/>
      <c r="AQ36" s="513"/>
      <c r="AR36" s="513"/>
      <c r="AS36" s="513"/>
      <c r="AT36" s="514"/>
      <c r="AU36" s="512"/>
      <c r="AV36" s="513"/>
      <c r="AW36" s="513"/>
      <c r="AX36" s="513"/>
      <c r="AY36" s="513"/>
      <c r="AZ36" s="513"/>
      <c r="BA36" s="514"/>
      <c r="BB36" s="512"/>
      <c r="BC36" s="513"/>
      <c r="BD36" s="513"/>
      <c r="BE36" s="513"/>
      <c r="BF36" s="513"/>
      <c r="BG36" s="514"/>
      <c r="BH36" s="512"/>
      <c r="BI36" s="513"/>
      <c r="BJ36" s="513"/>
      <c r="BK36" s="513"/>
      <c r="BL36" s="513"/>
      <c r="BM36" s="513"/>
      <c r="BN36" s="514"/>
      <c r="BO36" s="512"/>
      <c r="BP36" s="513"/>
      <c r="BQ36" s="513"/>
      <c r="BR36" s="513"/>
      <c r="BS36" s="513"/>
      <c r="BT36" s="513"/>
      <c r="BU36" s="513"/>
      <c r="BV36" s="513"/>
      <c r="BW36" s="514"/>
      <c r="BX36" s="512"/>
      <c r="BY36" s="513"/>
      <c r="BZ36" s="513"/>
      <c r="CA36" s="513"/>
      <c r="CB36" s="513"/>
      <c r="CC36" s="513"/>
      <c r="CD36" s="514"/>
      <c r="CE36" s="512"/>
      <c r="CF36" s="513"/>
      <c r="CG36" s="513"/>
      <c r="CH36" s="513"/>
      <c r="CI36" s="513"/>
      <c r="CJ36" s="514"/>
      <c r="CK36" s="512"/>
      <c r="CL36" s="513"/>
      <c r="CM36" s="513"/>
      <c r="CN36" s="513"/>
      <c r="CO36" s="513"/>
      <c r="CP36" s="513"/>
      <c r="CQ36" s="514"/>
      <c r="CR36" s="512"/>
      <c r="CS36" s="513"/>
      <c r="CT36" s="513"/>
      <c r="CU36" s="513"/>
      <c r="CV36" s="513"/>
      <c r="CW36" s="514"/>
      <c r="CX36" s="512"/>
      <c r="CY36" s="513"/>
      <c r="CZ36" s="513"/>
      <c r="DA36" s="513"/>
      <c r="DB36" s="513"/>
      <c r="DC36" s="514"/>
      <c r="DD36" s="512"/>
      <c r="DE36" s="513"/>
      <c r="DF36" s="513"/>
      <c r="DG36" s="513"/>
      <c r="DH36" s="513"/>
      <c r="DI36" s="513"/>
      <c r="DJ36" s="514"/>
      <c r="DK36" s="512"/>
      <c r="DL36" s="513"/>
      <c r="DM36" s="513"/>
      <c r="DN36" s="513"/>
      <c r="DO36" s="513"/>
      <c r="DP36" s="514"/>
      <c r="DQ36" s="512"/>
      <c r="DR36" s="513"/>
      <c r="DS36" s="513"/>
      <c r="DT36" s="513"/>
      <c r="DU36" s="513"/>
      <c r="DV36" s="513"/>
      <c r="DW36" s="514"/>
      <c r="DX36" s="512"/>
      <c r="DY36" s="513"/>
      <c r="DZ36" s="513"/>
      <c r="EA36" s="514"/>
      <c r="EB36" s="512"/>
      <c r="EC36" s="513"/>
      <c r="ED36" s="513"/>
      <c r="EE36" s="514"/>
      <c r="EF36" s="512"/>
      <c r="EG36" s="513"/>
      <c r="EH36" s="513"/>
      <c r="EI36" s="513"/>
      <c r="EJ36" s="513"/>
      <c r="EK36" s="513"/>
      <c r="EL36" s="514"/>
      <c r="EM36" s="512"/>
      <c r="EN36" s="513"/>
      <c r="EO36" s="513"/>
      <c r="EP36" s="513"/>
      <c r="EQ36" s="513"/>
      <c r="ER36" s="514"/>
      <c r="ES36" s="512"/>
      <c r="ET36" s="513"/>
      <c r="EU36" s="513"/>
      <c r="EV36" s="513"/>
      <c r="EW36" s="513"/>
      <c r="EX36" s="514"/>
      <c r="EY36" s="512"/>
      <c r="EZ36" s="513"/>
      <c r="FA36" s="513"/>
      <c r="FB36" s="513"/>
      <c r="FC36" s="513"/>
      <c r="FD36" s="513"/>
      <c r="FE36" s="514"/>
      <c r="FF36" s="512"/>
      <c r="FG36" s="513"/>
      <c r="FH36" s="513"/>
      <c r="FI36" s="513"/>
      <c r="FJ36" s="513"/>
      <c r="FK36" s="513"/>
      <c r="FL36" s="514"/>
      <c r="FM36" s="512"/>
      <c r="FN36" s="513"/>
      <c r="FO36" s="513"/>
      <c r="FP36" s="513"/>
      <c r="FQ36" s="513"/>
      <c r="FR36" s="513"/>
      <c r="FS36" s="514"/>
      <c r="FT36" s="512"/>
      <c r="FU36" s="513"/>
      <c r="FV36" s="513"/>
      <c r="FW36" s="513"/>
      <c r="FX36" s="513"/>
      <c r="FY36" s="514"/>
      <c r="FZ36" s="512"/>
      <c r="GA36" s="513"/>
      <c r="GB36" s="513"/>
      <c r="GC36" s="513"/>
      <c r="GD36" s="513"/>
      <c r="GE36" s="513"/>
      <c r="GF36" s="514"/>
      <c r="GG36" s="512"/>
      <c r="GH36" s="513"/>
      <c r="GI36" s="513"/>
      <c r="GJ36" s="513"/>
      <c r="GK36" s="513"/>
      <c r="GL36" s="513"/>
      <c r="GM36" s="513"/>
      <c r="GN36" s="513"/>
      <c r="GO36" s="514"/>
      <c r="GP36" s="512"/>
      <c r="GQ36" s="513"/>
      <c r="GR36" s="513"/>
      <c r="GS36" s="513"/>
      <c r="GT36" s="513"/>
      <c r="GU36" s="513"/>
      <c r="GV36" s="514"/>
      <c r="GW36" s="512"/>
      <c r="GX36" s="513"/>
      <c r="GY36" s="513"/>
      <c r="GZ36" s="513"/>
      <c r="HA36" s="513"/>
      <c r="HB36" s="514"/>
      <c r="HC36" s="512"/>
      <c r="HD36" s="513"/>
      <c r="HE36" s="513"/>
      <c r="HF36" s="513"/>
      <c r="HG36" s="513"/>
      <c r="HH36" s="513"/>
      <c r="HI36" s="514"/>
      <c r="HJ36" s="512"/>
      <c r="HK36" s="513"/>
      <c r="HL36" s="513"/>
      <c r="HM36" s="513"/>
      <c r="HN36" s="513"/>
      <c r="HO36" s="514"/>
      <c r="HP36" s="512"/>
      <c r="HQ36" s="513"/>
      <c r="HR36" s="513"/>
      <c r="HS36" s="513"/>
      <c r="HT36" s="513"/>
      <c r="HU36" s="514"/>
      <c r="HV36" s="512"/>
      <c r="HW36" s="513"/>
      <c r="HX36" s="513"/>
      <c r="HY36" s="513"/>
      <c r="HZ36" s="513"/>
      <c r="IA36" s="513"/>
      <c r="IB36" s="514"/>
      <c r="IC36" s="512"/>
      <c r="ID36" s="513"/>
      <c r="IE36" s="513"/>
      <c r="IF36" s="513"/>
      <c r="IG36" s="513"/>
      <c r="IH36" s="514"/>
    </row>
    <row r="37" spans="1:242" s="2" customFormat="1" ht="10.5" customHeight="1" hidden="1">
      <c r="A37" s="573" t="s">
        <v>309</v>
      </c>
      <c r="B37" s="574"/>
      <c r="C37" s="574"/>
      <c r="D37" s="574"/>
      <c r="E37" s="575"/>
      <c r="F37" s="576" t="s">
        <v>310</v>
      </c>
      <c r="G37" s="577"/>
      <c r="H37" s="577"/>
      <c r="I37" s="577"/>
      <c r="J37" s="577"/>
      <c r="K37" s="577"/>
      <c r="L37" s="577"/>
      <c r="M37" s="577"/>
      <c r="N37" s="577"/>
      <c r="O37" s="577"/>
      <c r="P37" s="577"/>
      <c r="Q37" s="577"/>
      <c r="R37" s="577"/>
      <c r="S37" s="577"/>
      <c r="T37" s="577"/>
      <c r="U37" s="577"/>
      <c r="V37" s="577"/>
      <c r="W37" s="577"/>
      <c r="X37" s="577"/>
      <c r="Y37" s="577"/>
      <c r="Z37" s="578"/>
      <c r="AA37" s="512"/>
      <c r="AB37" s="513"/>
      <c r="AC37" s="513"/>
      <c r="AD37" s="513"/>
      <c r="AE37" s="513"/>
      <c r="AF37" s="514"/>
      <c r="AG37" s="512"/>
      <c r="AH37" s="513"/>
      <c r="AI37" s="513"/>
      <c r="AJ37" s="513"/>
      <c r="AK37" s="513"/>
      <c r="AL37" s="513"/>
      <c r="AM37" s="514"/>
      <c r="AN37" s="512"/>
      <c r="AO37" s="513"/>
      <c r="AP37" s="513"/>
      <c r="AQ37" s="513"/>
      <c r="AR37" s="513"/>
      <c r="AS37" s="513"/>
      <c r="AT37" s="514"/>
      <c r="AU37" s="512"/>
      <c r="AV37" s="513"/>
      <c r="AW37" s="513"/>
      <c r="AX37" s="513"/>
      <c r="AY37" s="513"/>
      <c r="AZ37" s="513"/>
      <c r="BA37" s="514"/>
      <c r="BB37" s="512"/>
      <c r="BC37" s="513"/>
      <c r="BD37" s="513"/>
      <c r="BE37" s="513"/>
      <c r="BF37" s="513"/>
      <c r="BG37" s="514"/>
      <c r="BH37" s="512"/>
      <c r="BI37" s="513"/>
      <c r="BJ37" s="513"/>
      <c r="BK37" s="513"/>
      <c r="BL37" s="513"/>
      <c r="BM37" s="513"/>
      <c r="BN37" s="514"/>
      <c r="BO37" s="512"/>
      <c r="BP37" s="513"/>
      <c r="BQ37" s="513"/>
      <c r="BR37" s="513"/>
      <c r="BS37" s="513"/>
      <c r="BT37" s="513"/>
      <c r="BU37" s="513"/>
      <c r="BV37" s="513"/>
      <c r="BW37" s="514"/>
      <c r="BX37" s="512"/>
      <c r="BY37" s="513"/>
      <c r="BZ37" s="513"/>
      <c r="CA37" s="513"/>
      <c r="CB37" s="513"/>
      <c r="CC37" s="513"/>
      <c r="CD37" s="514"/>
      <c r="CE37" s="512"/>
      <c r="CF37" s="513"/>
      <c r="CG37" s="513"/>
      <c r="CH37" s="513"/>
      <c r="CI37" s="513"/>
      <c r="CJ37" s="514"/>
      <c r="CK37" s="512"/>
      <c r="CL37" s="513"/>
      <c r="CM37" s="513"/>
      <c r="CN37" s="513"/>
      <c r="CO37" s="513"/>
      <c r="CP37" s="513"/>
      <c r="CQ37" s="514"/>
      <c r="CR37" s="512"/>
      <c r="CS37" s="513"/>
      <c r="CT37" s="513"/>
      <c r="CU37" s="513"/>
      <c r="CV37" s="513"/>
      <c r="CW37" s="514"/>
      <c r="CX37" s="512"/>
      <c r="CY37" s="513"/>
      <c r="CZ37" s="513"/>
      <c r="DA37" s="513"/>
      <c r="DB37" s="513"/>
      <c r="DC37" s="514"/>
      <c r="DD37" s="512"/>
      <c r="DE37" s="513"/>
      <c r="DF37" s="513"/>
      <c r="DG37" s="513"/>
      <c r="DH37" s="513"/>
      <c r="DI37" s="513"/>
      <c r="DJ37" s="514"/>
      <c r="DK37" s="512"/>
      <c r="DL37" s="513"/>
      <c r="DM37" s="513"/>
      <c r="DN37" s="513"/>
      <c r="DO37" s="513"/>
      <c r="DP37" s="514"/>
      <c r="DQ37" s="512"/>
      <c r="DR37" s="513"/>
      <c r="DS37" s="513"/>
      <c r="DT37" s="513"/>
      <c r="DU37" s="513"/>
      <c r="DV37" s="513"/>
      <c r="DW37" s="514"/>
      <c r="DX37" s="512"/>
      <c r="DY37" s="513"/>
      <c r="DZ37" s="513"/>
      <c r="EA37" s="514"/>
      <c r="EB37" s="512"/>
      <c r="EC37" s="513"/>
      <c r="ED37" s="513"/>
      <c r="EE37" s="514"/>
      <c r="EF37" s="512"/>
      <c r="EG37" s="513"/>
      <c r="EH37" s="513"/>
      <c r="EI37" s="513"/>
      <c r="EJ37" s="513"/>
      <c r="EK37" s="513"/>
      <c r="EL37" s="514"/>
      <c r="EM37" s="512"/>
      <c r="EN37" s="513"/>
      <c r="EO37" s="513"/>
      <c r="EP37" s="513"/>
      <c r="EQ37" s="513"/>
      <c r="ER37" s="514"/>
      <c r="ES37" s="512"/>
      <c r="ET37" s="513"/>
      <c r="EU37" s="513"/>
      <c r="EV37" s="513"/>
      <c r="EW37" s="513"/>
      <c r="EX37" s="514"/>
      <c r="EY37" s="512"/>
      <c r="EZ37" s="513"/>
      <c r="FA37" s="513"/>
      <c r="FB37" s="513"/>
      <c r="FC37" s="513"/>
      <c r="FD37" s="513"/>
      <c r="FE37" s="514"/>
      <c r="FF37" s="512"/>
      <c r="FG37" s="513"/>
      <c r="FH37" s="513"/>
      <c r="FI37" s="513"/>
      <c r="FJ37" s="513"/>
      <c r="FK37" s="513"/>
      <c r="FL37" s="514"/>
      <c r="FM37" s="512"/>
      <c r="FN37" s="513"/>
      <c r="FO37" s="513"/>
      <c r="FP37" s="513"/>
      <c r="FQ37" s="513"/>
      <c r="FR37" s="513"/>
      <c r="FS37" s="514"/>
      <c r="FT37" s="512"/>
      <c r="FU37" s="513"/>
      <c r="FV37" s="513"/>
      <c r="FW37" s="513"/>
      <c r="FX37" s="513"/>
      <c r="FY37" s="514"/>
      <c r="FZ37" s="512"/>
      <c r="GA37" s="513"/>
      <c r="GB37" s="513"/>
      <c r="GC37" s="513"/>
      <c r="GD37" s="513"/>
      <c r="GE37" s="513"/>
      <c r="GF37" s="514"/>
      <c r="GG37" s="512"/>
      <c r="GH37" s="513"/>
      <c r="GI37" s="513"/>
      <c r="GJ37" s="513"/>
      <c r="GK37" s="513"/>
      <c r="GL37" s="513"/>
      <c r="GM37" s="513"/>
      <c r="GN37" s="513"/>
      <c r="GO37" s="514"/>
      <c r="GP37" s="512"/>
      <c r="GQ37" s="513"/>
      <c r="GR37" s="513"/>
      <c r="GS37" s="513"/>
      <c r="GT37" s="513"/>
      <c r="GU37" s="513"/>
      <c r="GV37" s="514"/>
      <c r="GW37" s="512"/>
      <c r="GX37" s="513"/>
      <c r="GY37" s="513"/>
      <c r="GZ37" s="513"/>
      <c r="HA37" s="513"/>
      <c r="HB37" s="514"/>
      <c r="HC37" s="512"/>
      <c r="HD37" s="513"/>
      <c r="HE37" s="513"/>
      <c r="HF37" s="513"/>
      <c r="HG37" s="513"/>
      <c r="HH37" s="513"/>
      <c r="HI37" s="514"/>
      <c r="HJ37" s="512"/>
      <c r="HK37" s="513"/>
      <c r="HL37" s="513"/>
      <c r="HM37" s="513"/>
      <c r="HN37" s="513"/>
      <c r="HO37" s="514"/>
      <c r="HP37" s="512"/>
      <c r="HQ37" s="513"/>
      <c r="HR37" s="513"/>
      <c r="HS37" s="513"/>
      <c r="HT37" s="513"/>
      <c r="HU37" s="514"/>
      <c r="HV37" s="512"/>
      <c r="HW37" s="513"/>
      <c r="HX37" s="513"/>
      <c r="HY37" s="513"/>
      <c r="HZ37" s="513"/>
      <c r="IA37" s="513"/>
      <c r="IB37" s="514"/>
      <c r="IC37" s="512"/>
      <c r="ID37" s="513"/>
      <c r="IE37" s="513"/>
      <c r="IF37" s="513"/>
      <c r="IG37" s="513"/>
      <c r="IH37" s="514"/>
    </row>
    <row r="38" spans="1:242" s="2" customFormat="1" ht="7.5" customHeight="1" hidden="1">
      <c r="A38" s="573" t="s">
        <v>311</v>
      </c>
      <c r="B38" s="574"/>
      <c r="C38" s="574"/>
      <c r="D38" s="574"/>
      <c r="E38" s="575"/>
      <c r="F38" s="576"/>
      <c r="G38" s="577"/>
      <c r="H38" s="577"/>
      <c r="I38" s="577"/>
      <c r="J38" s="577"/>
      <c r="K38" s="577"/>
      <c r="L38" s="577"/>
      <c r="M38" s="577"/>
      <c r="N38" s="577"/>
      <c r="O38" s="577"/>
      <c r="P38" s="577"/>
      <c r="Q38" s="577"/>
      <c r="R38" s="577"/>
      <c r="S38" s="577"/>
      <c r="T38" s="577"/>
      <c r="U38" s="577"/>
      <c r="V38" s="577"/>
      <c r="W38" s="577"/>
      <c r="X38" s="577"/>
      <c r="Y38" s="577"/>
      <c r="Z38" s="578"/>
      <c r="AA38" s="512"/>
      <c r="AB38" s="513"/>
      <c r="AC38" s="513"/>
      <c r="AD38" s="513"/>
      <c r="AE38" s="513"/>
      <c r="AF38" s="514"/>
      <c r="AG38" s="512"/>
      <c r="AH38" s="513"/>
      <c r="AI38" s="513"/>
      <c r="AJ38" s="513"/>
      <c r="AK38" s="513"/>
      <c r="AL38" s="513"/>
      <c r="AM38" s="514"/>
      <c r="AN38" s="512"/>
      <c r="AO38" s="513"/>
      <c r="AP38" s="513"/>
      <c r="AQ38" s="513"/>
      <c r="AR38" s="513"/>
      <c r="AS38" s="513"/>
      <c r="AT38" s="514"/>
      <c r="AU38" s="512"/>
      <c r="AV38" s="513"/>
      <c r="AW38" s="513"/>
      <c r="AX38" s="513"/>
      <c r="AY38" s="513"/>
      <c r="AZ38" s="513"/>
      <c r="BA38" s="514"/>
      <c r="BB38" s="512"/>
      <c r="BC38" s="513"/>
      <c r="BD38" s="513"/>
      <c r="BE38" s="513"/>
      <c r="BF38" s="513"/>
      <c r="BG38" s="514"/>
      <c r="BH38" s="512"/>
      <c r="BI38" s="513"/>
      <c r="BJ38" s="513"/>
      <c r="BK38" s="513"/>
      <c r="BL38" s="513"/>
      <c r="BM38" s="513"/>
      <c r="BN38" s="514"/>
      <c r="BO38" s="512"/>
      <c r="BP38" s="513"/>
      <c r="BQ38" s="513"/>
      <c r="BR38" s="513"/>
      <c r="BS38" s="513"/>
      <c r="BT38" s="513"/>
      <c r="BU38" s="513"/>
      <c r="BV38" s="513"/>
      <c r="BW38" s="514"/>
      <c r="BX38" s="512"/>
      <c r="BY38" s="513"/>
      <c r="BZ38" s="513"/>
      <c r="CA38" s="513"/>
      <c r="CB38" s="513"/>
      <c r="CC38" s="513"/>
      <c r="CD38" s="514"/>
      <c r="CE38" s="512"/>
      <c r="CF38" s="513"/>
      <c r="CG38" s="513"/>
      <c r="CH38" s="513"/>
      <c r="CI38" s="513"/>
      <c r="CJ38" s="514"/>
      <c r="CK38" s="512"/>
      <c r="CL38" s="513"/>
      <c r="CM38" s="513"/>
      <c r="CN38" s="513"/>
      <c r="CO38" s="513"/>
      <c r="CP38" s="513"/>
      <c r="CQ38" s="514"/>
      <c r="CR38" s="512"/>
      <c r="CS38" s="513"/>
      <c r="CT38" s="513"/>
      <c r="CU38" s="513"/>
      <c r="CV38" s="513"/>
      <c r="CW38" s="514"/>
      <c r="CX38" s="512"/>
      <c r="CY38" s="513"/>
      <c r="CZ38" s="513"/>
      <c r="DA38" s="513"/>
      <c r="DB38" s="513"/>
      <c r="DC38" s="514"/>
      <c r="DD38" s="512"/>
      <c r="DE38" s="513"/>
      <c r="DF38" s="513"/>
      <c r="DG38" s="513"/>
      <c r="DH38" s="513"/>
      <c r="DI38" s="513"/>
      <c r="DJ38" s="514"/>
      <c r="DK38" s="512"/>
      <c r="DL38" s="513"/>
      <c r="DM38" s="513"/>
      <c r="DN38" s="513"/>
      <c r="DO38" s="513"/>
      <c r="DP38" s="514"/>
      <c r="DQ38" s="512"/>
      <c r="DR38" s="513"/>
      <c r="DS38" s="513"/>
      <c r="DT38" s="513"/>
      <c r="DU38" s="513"/>
      <c r="DV38" s="513"/>
      <c r="DW38" s="514"/>
      <c r="DX38" s="512"/>
      <c r="DY38" s="513"/>
      <c r="DZ38" s="513"/>
      <c r="EA38" s="514"/>
      <c r="EB38" s="512"/>
      <c r="EC38" s="513"/>
      <c r="ED38" s="513"/>
      <c r="EE38" s="514"/>
      <c r="EF38" s="512"/>
      <c r="EG38" s="513"/>
      <c r="EH38" s="513"/>
      <c r="EI38" s="513"/>
      <c r="EJ38" s="513"/>
      <c r="EK38" s="513"/>
      <c r="EL38" s="514"/>
      <c r="EM38" s="512"/>
      <c r="EN38" s="513"/>
      <c r="EO38" s="513"/>
      <c r="EP38" s="513"/>
      <c r="EQ38" s="513"/>
      <c r="ER38" s="514"/>
      <c r="ES38" s="512"/>
      <c r="ET38" s="513"/>
      <c r="EU38" s="513"/>
      <c r="EV38" s="513"/>
      <c r="EW38" s="513"/>
      <c r="EX38" s="514"/>
      <c r="EY38" s="512"/>
      <c r="EZ38" s="513"/>
      <c r="FA38" s="513"/>
      <c r="FB38" s="513"/>
      <c r="FC38" s="513"/>
      <c r="FD38" s="513"/>
      <c r="FE38" s="514"/>
      <c r="FF38" s="512"/>
      <c r="FG38" s="513"/>
      <c r="FH38" s="513"/>
      <c r="FI38" s="513"/>
      <c r="FJ38" s="513"/>
      <c r="FK38" s="513"/>
      <c r="FL38" s="514"/>
      <c r="FM38" s="512"/>
      <c r="FN38" s="513"/>
      <c r="FO38" s="513"/>
      <c r="FP38" s="513"/>
      <c r="FQ38" s="513"/>
      <c r="FR38" s="513"/>
      <c r="FS38" s="514"/>
      <c r="FT38" s="512"/>
      <c r="FU38" s="513"/>
      <c r="FV38" s="513"/>
      <c r="FW38" s="513"/>
      <c r="FX38" s="513"/>
      <c r="FY38" s="514"/>
      <c r="FZ38" s="512"/>
      <c r="GA38" s="513"/>
      <c r="GB38" s="513"/>
      <c r="GC38" s="513"/>
      <c r="GD38" s="513"/>
      <c r="GE38" s="513"/>
      <c r="GF38" s="514"/>
      <c r="GG38" s="512"/>
      <c r="GH38" s="513"/>
      <c r="GI38" s="513"/>
      <c r="GJ38" s="513"/>
      <c r="GK38" s="513"/>
      <c r="GL38" s="513"/>
      <c r="GM38" s="513"/>
      <c r="GN38" s="513"/>
      <c r="GO38" s="514"/>
      <c r="GP38" s="512"/>
      <c r="GQ38" s="513"/>
      <c r="GR38" s="513"/>
      <c r="GS38" s="513"/>
      <c r="GT38" s="513"/>
      <c r="GU38" s="513"/>
      <c r="GV38" s="514"/>
      <c r="GW38" s="512"/>
      <c r="GX38" s="513"/>
      <c r="GY38" s="513"/>
      <c r="GZ38" s="513"/>
      <c r="HA38" s="513"/>
      <c r="HB38" s="514"/>
      <c r="HC38" s="512"/>
      <c r="HD38" s="513"/>
      <c r="HE38" s="513"/>
      <c r="HF38" s="513"/>
      <c r="HG38" s="513"/>
      <c r="HH38" s="513"/>
      <c r="HI38" s="514"/>
      <c r="HJ38" s="512"/>
      <c r="HK38" s="513"/>
      <c r="HL38" s="513"/>
      <c r="HM38" s="513"/>
      <c r="HN38" s="513"/>
      <c r="HO38" s="514"/>
      <c r="HP38" s="512"/>
      <c r="HQ38" s="513"/>
      <c r="HR38" s="513"/>
      <c r="HS38" s="513"/>
      <c r="HT38" s="513"/>
      <c r="HU38" s="514"/>
      <c r="HV38" s="512"/>
      <c r="HW38" s="513"/>
      <c r="HX38" s="513"/>
      <c r="HY38" s="513"/>
      <c r="HZ38" s="513"/>
      <c r="IA38" s="513"/>
      <c r="IB38" s="514"/>
      <c r="IC38" s="512"/>
      <c r="ID38" s="513"/>
      <c r="IE38" s="513"/>
      <c r="IF38" s="513"/>
      <c r="IG38" s="513"/>
      <c r="IH38" s="514"/>
    </row>
    <row r="39" s="2" customFormat="1" ht="3" customHeight="1" hidden="1"/>
    <row r="40" spans="9:10" s="13" customFormat="1" ht="9.75" hidden="1">
      <c r="I40" s="14" t="s">
        <v>319</v>
      </c>
      <c r="J40" s="13" t="s">
        <v>358</v>
      </c>
    </row>
    <row r="41" spans="8:10" s="13" customFormat="1" ht="9.75" hidden="1">
      <c r="H41" s="14"/>
      <c r="I41" s="14" t="s">
        <v>321</v>
      </c>
      <c r="J41" s="13" t="s">
        <v>359</v>
      </c>
    </row>
    <row r="42" ht="11.25" hidden="1"/>
    <row r="43" ht="11.25" hidden="1"/>
    <row r="46" spans="1:142" ht="11.25">
      <c r="A46" s="426" t="s">
        <v>401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426"/>
      <c r="CL46" s="426"/>
      <c r="CM46" s="426"/>
      <c r="CN46" s="426"/>
      <c r="CO46" s="426"/>
      <c r="CP46" s="426"/>
      <c r="CQ46" s="426"/>
      <c r="CR46" s="426"/>
      <c r="CS46" s="426"/>
      <c r="CT46" s="426"/>
      <c r="CU46" s="426"/>
      <c r="CV46" s="426"/>
      <c r="CW46" s="426"/>
      <c r="CX46" s="426"/>
      <c r="CY46" s="426"/>
      <c r="CZ46" s="426"/>
      <c r="DA46" s="426"/>
      <c r="DB46" s="426"/>
      <c r="DC46" s="426"/>
      <c r="DD46" s="426"/>
      <c r="DE46" s="426"/>
      <c r="DF46" s="426"/>
      <c r="DG46" s="426"/>
      <c r="DH46" s="426"/>
      <c r="DI46" s="426"/>
      <c r="DJ46" s="426"/>
      <c r="DK46" s="426"/>
      <c r="DL46" s="426"/>
      <c r="DM46" s="426"/>
      <c r="DN46" s="426"/>
      <c r="DO46" s="426"/>
      <c r="DP46" s="426"/>
      <c r="DQ46" s="426"/>
      <c r="DR46" s="426"/>
      <c r="DS46" s="426"/>
      <c r="DT46" s="426"/>
      <c r="DU46" s="426"/>
      <c r="DV46" s="426"/>
      <c r="DW46" s="426"/>
      <c r="DX46" s="426"/>
      <c r="DY46" s="426"/>
      <c r="DZ46" s="426"/>
      <c r="EA46" s="426"/>
      <c r="EB46" s="426"/>
      <c r="EC46" s="426"/>
      <c r="ED46" s="426"/>
      <c r="EE46" s="426"/>
      <c r="EF46" s="426"/>
      <c r="EG46" s="426"/>
      <c r="EH46" s="426"/>
      <c r="EI46" s="426"/>
      <c r="EJ46" s="426"/>
      <c r="EK46" s="426"/>
      <c r="EL46" s="426"/>
    </row>
  </sheetData>
  <sheetProtection/>
  <mergeCells count="869">
    <mergeCell ref="IC26:IH26"/>
    <mergeCell ref="HC26:HI26"/>
    <mergeCell ref="HP26:HU26"/>
    <mergeCell ref="HV26:IB26"/>
    <mergeCell ref="HJ26:HO26"/>
    <mergeCell ref="FZ26:GF26"/>
    <mergeCell ref="GG26:GO26"/>
    <mergeCell ref="GP26:GV26"/>
    <mergeCell ref="GW26:HB26"/>
    <mergeCell ref="AU25:BA25"/>
    <mergeCell ref="EB26:EE26"/>
    <mergeCell ref="EF26:EL26"/>
    <mergeCell ref="EM26:ER26"/>
    <mergeCell ref="FT26:FY26"/>
    <mergeCell ref="BO26:BW26"/>
    <mergeCell ref="BX26:CD26"/>
    <mergeCell ref="DQ26:DW26"/>
    <mergeCell ref="DX26:EA26"/>
    <mergeCell ref="CR25:CW25"/>
    <mergeCell ref="GW16:HB16"/>
    <mergeCell ref="F26:Z26"/>
    <mergeCell ref="A26:E26"/>
    <mergeCell ref="BB26:BG26"/>
    <mergeCell ref="BH26:BN26"/>
    <mergeCell ref="F16:Z16"/>
    <mergeCell ref="A16:E16"/>
    <mergeCell ref="BB16:BG16"/>
    <mergeCell ref="BH16:BN16"/>
    <mergeCell ref="AN25:AT25"/>
    <mergeCell ref="GP16:GV16"/>
    <mergeCell ref="F12:Z14"/>
    <mergeCell ref="A12:E14"/>
    <mergeCell ref="HV16:IB16"/>
    <mergeCell ref="IC16:IH16"/>
    <mergeCell ref="DQ16:DW16"/>
    <mergeCell ref="EF16:EL16"/>
    <mergeCell ref="EM16:ER16"/>
    <mergeCell ref="EB16:EE16"/>
    <mergeCell ref="DX16:EA16"/>
    <mergeCell ref="BO16:BW16"/>
    <mergeCell ref="BX16:CD16"/>
    <mergeCell ref="A46:EL46"/>
    <mergeCell ref="F27:Z27"/>
    <mergeCell ref="A27:E27"/>
    <mergeCell ref="CX27:DC27"/>
    <mergeCell ref="DD27:DJ27"/>
    <mergeCell ref="AA27:AF27"/>
    <mergeCell ref="AG27:AM27"/>
    <mergeCell ref="AN27:AT27"/>
    <mergeCell ref="AU27:BA27"/>
    <mergeCell ref="BB27:BG27"/>
    <mergeCell ref="BH27:BN27"/>
    <mergeCell ref="ES27:EX27"/>
    <mergeCell ref="EY27:FE27"/>
    <mergeCell ref="DK27:DP27"/>
    <mergeCell ref="DQ27:DW27"/>
    <mergeCell ref="DX27:EA27"/>
    <mergeCell ref="EB27:EE27"/>
    <mergeCell ref="BO27:BW27"/>
    <mergeCell ref="GP27:GV27"/>
    <mergeCell ref="GW27:HB27"/>
    <mergeCell ref="HC27:HI27"/>
    <mergeCell ref="FF27:FL27"/>
    <mergeCell ref="FM27:FS27"/>
    <mergeCell ref="FT27:FY27"/>
    <mergeCell ref="FZ27:GF27"/>
    <mergeCell ref="HJ27:HO27"/>
    <mergeCell ref="HP27:HU27"/>
    <mergeCell ref="HV27:IB27"/>
    <mergeCell ref="IC27:IH27"/>
    <mergeCell ref="EB38:EE38"/>
    <mergeCell ref="FZ37:GF37"/>
    <mergeCell ref="GG37:GO37"/>
    <mergeCell ref="HJ38:HO38"/>
    <mergeCell ref="HP38:HU38"/>
    <mergeCell ref="HV38:IB38"/>
    <mergeCell ref="BX27:CD27"/>
    <mergeCell ref="CE27:CJ27"/>
    <mergeCell ref="CK27:CQ27"/>
    <mergeCell ref="GG27:GO27"/>
    <mergeCell ref="EF27:EL27"/>
    <mergeCell ref="EM27:ER27"/>
    <mergeCell ref="CR27:CW27"/>
    <mergeCell ref="GG38:GO38"/>
    <mergeCell ref="GP38:GV38"/>
    <mergeCell ref="GW38:HB38"/>
    <mergeCell ref="DK38:DP38"/>
    <mergeCell ref="DQ38:DW38"/>
    <mergeCell ref="DX38:EA38"/>
    <mergeCell ref="IC38:IH38"/>
    <mergeCell ref="EF38:EL38"/>
    <mergeCell ref="EM38:ER38"/>
    <mergeCell ref="ES38:EX38"/>
    <mergeCell ref="EY38:FE38"/>
    <mergeCell ref="FF38:FL38"/>
    <mergeCell ref="FM38:FS38"/>
    <mergeCell ref="FT38:FY38"/>
    <mergeCell ref="FZ38:GF38"/>
    <mergeCell ref="HC38:HI38"/>
    <mergeCell ref="HP37:HU37"/>
    <mergeCell ref="HV37:IB37"/>
    <mergeCell ref="HC37:HI37"/>
    <mergeCell ref="HJ37:HO37"/>
    <mergeCell ref="CR37:CW37"/>
    <mergeCell ref="CX37:DC37"/>
    <mergeCell ref="GP37:GV37"/>
    <mergeCell ref="GW37:HB37"/>
    <mergeCell ref="EM37:ER37"/>
    <mergeCell ref="ES37:EX37"/>
    <mergeCell ref="IC37:IH37"/>
    <mergeCell ref="A38:E38"/>
    <mergeCell ref="F38:Z38"/>
    <mergeCell ref="AA38:AF38"/>
    <mergeCell ref="AG38:AM38"/>
    <mergeCell ref="AN38:AT38"/>
    <mergeCell ref="CK38:CQ38"/>
    <mergeCell ref="CR38:CW38"/>
    <mergeCell ref="CX38:DC38"/>
    <mergeCell ref="DD38:DJ38"/>
    <mergeCell ref="EY37:FE37"/>
    <mergeCell ref="FF37:FL37"/>
    <mergeCell ref="FM37:FS37"/>
    <mergeCell ref="FT37:FY37"/>
    <mergeCell ref="DQ37:DW37"/>
    <mergeCell ref="DX37:EA37"/>
    <mergeCell ref="EB37:EE37"/>
    <mergeCell ref="EF37:EL37"/>
    <mergeCell ref="AU38:BA38"/>
    <mergeCell ref="BB38:BG38"/>
    <mergeCell ref="BH38:BN38"/>
    <mergeCell ref="BO38:BW38"/>
    <mergeCell ref="BX38:CD38"/>
    <mergeCell ref="CE38:CJ38"/>
    <mergeCell ref="AN37:AT37"/>
    <mergeCell ref="AU37:BA37"/>
    <mergeCell ref="BB37:BG37"/>
    <mergeCell ref="BH37:BN37"/>
    <mergeCell ref="BO37:BW37"/>
    <mergeCell ref="BX37:CD37"/>
    <mergeCell ref="CE37:CJ37"/>
    <mergeCell ref="CK37:CQ37"/>
    <mergeCell ref="FF36:FL36"/>
    <mergeCell ref="FM36:FS36"/>
    <mergeCell ref="FT36:FY36"/>
    <mergeCell ref="FZ36:GF36"/>
    <mergeCell ref="CX36:DC36"/>
    <mergeCell ref="DD36:DJ36"/>
    <mergeCell ref="DD37:DJ37"/>
    <mergeCell ref="DK37:DP37"/>
    <mergeCell ref="A37:E37"/>
    <mergeCell ref="F37:Z37"/>
    <mergeCell ref="AA37:AF37"/>
    <mergeCell ref="AG37:AM37"/>
    <mergeCell ref="HV36:IB36"/>
    <mergeCell ref="IC36:IH36"/>
    <mergeCell ref="GG36:GO36"/>
    <mergeCell ref="GP36:GV36"/>
    <mergeCell ref="GW36:HB36"/>
    <mergeCell ref="HC36:HI36"/>
    <mergeCell ref="HJ36:HO36"/>
    <mergeCell ref="HP36:HU36"/>
    <mergeCell ref="DK36:DP36"/>
    <mergeCell ref="DQ36:DW36"/>
    <mergeCell ref="DX36:EA36"/>
    <mergeCell ref="EB36:EE36"/>
    <mergeCell ref="EF36:EL36"/>
    <mergeCell ref="EM36:ER36"/>
    <mergeCell ref="ES36:EX36"/>
    <mergeCell ref="EY36:FE36"/>
    <mergeCell ref="BH36:BN36"/>
    <mergeCell ref="BO36:BW36"/>
    <mergeCell ref="BX36:CD36"/>
    <mergeCell ref="CE36:CJ36"/>
    <mergeCell ref="CK36:CQ36"/>
    <mergeCell ref="CR36:CW36"/>
    <mergeCell ref="HP35:HU35"/>
    <mergeCell ref="HV35:IB35"/>
    <mergeCell ref="IC35:IH35"/>
    <mergeCell ref="A36:E36"/>
    <mergeCell ref="F36:Z36"/>
    <mergeCell ref="AA36:AF36"/>
    <mergeCell ref="AG36:AM36"/>
    <mergeCell ref="AN36:AT36"/>
    <mergeCell ref="AU36:BA36"/>
    <mergeCell ref="BB36:BG36"/>
    <mergeCell ref="FM35:FS35"/>
    <mergeCell ref="FT35:FY35"/>
    <mergeCell ref="FZ35:GF35"/>
    <mergeCell ref="GG35:GO35"/>
    <mergeCell ref="GP35:GV35"/>
    <mergeCell ref="GW35:HB35"/>
    <mergeCell ref="HC35:HI35"/>
    <mergeCell ref="HJ35:HO35"/>
    <mergeCell ref="DQ35:DW35"/>
    <mergeCell ref="DX35:EA35"/>
    <mergeCell ref="EB35:EE35"/>
    <mergeCell ref="EF35:EL35"/>
    <mergeCell ref="EM35:ER35"/>
    <mergeCell ref="ES35:EX35"/>
    <mergeCell ref="EY35:FE35"/>
    <mergeCell ref="FF35:FL35"/>
    <mergeCell ref="BO35:BW35"/>
    <mergeCell ref="BX35:CD35"/>
    <mergeCell ref="CE35:CJ35"/>
    <mergeCell ref="CK35:CQ35"/>
    <mergeCell ref="CR35:CW35"/>
    <mergeCell ref="CX35:DC35"/>
    <mergeCell ref="DD35:DJ35"/>
    <mergeCell ref="DK35:DP35"/>
    <mergeCell ref="A35:E35"/>
    <mergeCell ref="F35:Z35"/>
    <mergeCell ref="AA35:AF35"/>
    <mergeCell ref="AG35:AM35"/>
    <mergeCell ref="AN35:AT35"/>
    <mergeCell ref="AU35:BA35"/>
    <mergeCell ref="BB35:BG35"/>
    <mergeCell ref="BH35:BN35"/>
    <mergeCell ref="HP34:HU34"/>
    <mergeCell ref="HV34:IB34"/>
    <mergeCell ref="IC34:IH34"/>
    <mergeCell ref="A34:Z34"/>
    <mergeCell ref="GP34:GV34"/>
    <mergeCell ref="GW34:HB34"/>
    <mergeCell ref="HC34:HI34"/>
    <mergeCell ref="HJ34:HO34"/>
    <mergeCell ref="FM34:FS34"/>
    <mergeCell ref="FT34:FY34"/>
    <mergeCell ref="FZ34:GF34"/>
    <mergeCell ref="GG34:GO34"/>
    <mergeCell ref="EM34:ER34"/>
    <mergeCell ref="ES34:EX34"/>
    <mergeCell ref="EY34:FE34"/>
    <mergeCell ref="FF34:FL34"/>
    <mergeCell ref="CR34:CW34"/>
    <mergeCell ref="CX34:DC34"/>
    <mergeCell ref="DD34:DJ34"/>
    <mergeCell ref="DK34:DP34"/>
    <mergeCell ref="DQ34:DW34"/>
    <mergeCell ref="DX34:EA34"/>
    <mergeCell ref="EB34:EE34"/>
    <mergeCell ref="EF34:EL34"/>
    <mergeCell ref="AN34:AT34"/>
    <mergeCell ref="AU34:BA34"/>
    <mergeCell ref="BB34:BG34"/>
    <mergeCell ref="BH34:BN34"/>
    <mergeCell ref="BO34:BW34"/>
    <mergeCell ref="BX34:CD34"/>
    <mergeCell ref="CE34:CJ34"/>
    <mergeCell ref="CK34:CQ34"/>
    <mergeCell ref="AA34:AF34"/>
    <mergeCell ref="AG34:AM34"/>
    <mergeCell ref="HJ33:HO33"/>
    <mergeCell ref="HP33:HU33"/>
    <mergeCell ref="FF33:FL33"/>
    <mergeCell ref="FM33:FS33"/>
    <mergeCell ref="FT33:FY33"/>
    <mergeCell ref="FZ33:GF33"/>
    <mergeCell ref="EF33:EL33"/>
    <mergeCell ref="EM33:ER33"/>
    <mergeCell ref="HV33:IB33"/>
    <mergeCell ref="IC33:IH33"/>
    <mergeCell ref="GG33:GO33"/>
    <mergeCell ref="GP33:GV33"/>
    <mergeCell ref="GW33:HB33"/>
    <mergeCell ref="HC33:HI33"/>
    <mergeCell ref="ES33:EX33"/>
    <mergeCell ref="EY33:FE33"/>
    <mergeCell ref="DK33:DP33"/>
    <mergeCell ref="DQ33:DW33"/>
    <mergeCell ref="DX33:EA33"/>
    <mergeCell ref="EB33:EE33"/>
    <mergeCell ref="BH33:BN33"/>
    <mergeCell ref="BO33:BW33"/>
    <mergeCell ref="BX33:CD33"/>
    <mergeCell ref="CE33:CJ33"/>
    <mergeCell ref="CK33:CQ33"/>
    <mergeCell ref="CR33:CW33"/>
    <mergeCell ref="CX33:DC33"/>
    <mergeCell ref="DD33:DJ33"/>
    <mergeCell ref="HP32:HU32"/>
    <mergeCell ref="HV32:IB32"/>
    <mergeCell ref="IC32:IH32"/>
    <mergeCell ref="A33:E33"/>
    <mergeCell ref="F33:Z33"/>
    <mergeCell ref="AA33:AF33"/>
    <mergeCell ref="AG33:AM33"/>
    <mergeCell ref="AN33:AT33"/>
    <mergeCell ref="AU33:BA33"/>
    <mergeCell ref="BB33:BG33"/>
    <mergeCell ref="FM32:FS32"/>
    <mergeCell ref="FT32:FY32"/>
    <mergeCell ref="FZ32:GF32"/>
    <mergeCell ref="GG32:GO32"/>
    <mergeCell ref="EY32:FE32"/>
    <mergeCell ref="FF32:FL32"/>
    <mergeCell ref="BO32:BW32"/>
    <mergeCell ref="BX32:CD32"/>
    <mergeCell ref="GP32:GV32"/>
    <mergeCell ref="GW32:HB32"/>
    <mergeCell ref="HC32:HI32"/>
    <mergeCell ref="HJ32:HO32"/>
    <mergeCell ref="DQ32:DW32"/>
    <mergeCell ref="DX32:EA32"/>
    <mergeCell ref="EB32:EE32"/>
    <mergeCell ref="EF32:EL32"/>
    <mergeCell ref="EM32:ER32"/>
    <mergeCell ref="ES32:EX32"/>
    <mergeCell ref="CE32:CJ32"/>
    <mergeCell ref="CK32:CQ32"/>
    <mergeCell ref="CR32:CW32"/>
    <mergeCell ref="CX32:DC32"/>
    <mergeCell ref="DD32:DJ32"/>
    <mergeCell ref="DK32:DP32"/>
    <mergeCell ref="A32:E32"/>
    <mergeCell ref="F32:Z32"/>
    <mergeCell ref="AA32:AF32"/>
    <mergeCell ref="AG32:AM32"/>
    <mergeCell ref="AN32:AT32"/>
    <mergeCell ref="AU32:BA32"/>
    <mergeCell ref="BB32:BG32"/>
    <mergeCell ref="BH32:BN32"/>
    <mergeCell ref="A31:E31"/>
    <mergeCell ref="F31:Z31"/>
    <mergeCell ref="AA31:AF31"/>
    <mergeCell ref="AG31:AM31"/>
    <mergeCell ref="AN31:AT31"/>
    <mergeCell ref="AU31:BA31"/>
    <mergeCell ref="BB31:BG31"/>
    <mergeCell ref="BH31:BN31"/>
    <mergeCell ref="GG31:GO31"/>
    <mergeCell ref="GP31:GV31"/>
    <mergeCell ref="GW31:HB31"/>
    <mergeCell ref="HC31:HI31"/>
    <mergeCell ref="HJ31:HO31"/>
    <mergeCell ref="HP31:HU31"/>
    <mergeCell ref="HV31:IB31"/>
    <mergeCell ref="IC31:IH31"/>
    <mergeCell ref="EF31:EL31"/>
    <mergeCell ref="EM31:ER31"/>
    <mergeCell ref="ES31:EX31"/>
    <mergeCell ref="EY31:FE31"/>
    <mergeCell ref="FF31:FL31"/>
    <mergeCell ref="FM31:FS31"/>
    <mergeCell ref="FT31:FY31"/>
    <mergeCell ref="FZ31:GF31"/>
    <mergeCell ref="CK31:CQ31"/>
    <mergeCell ref="CR31:CW31"/>
    <mergeCell ref="CX31:DC31"/>
    <mergeCell ref="DD31:DJ31"/>
    <mergeCell ref="DK31:DP31"/>
    <mergeCell ref="DQ31:DW31"/>
    <mergeCell ref="DX31:EA31"/>
    <mergeCell ref="EB31:EE31"/>
    <mergeCell ref="BO31:BW31"/>
    <mergeCell ref="BX31:CD31"/>
    <mergeCell ref="CE31:CJ31"/>
    <mergeCell ref="HP30:HU30"/>
    <mergeCell ref="FM30:FS30"/>
    <mergeCell ref="FT30:FY30"/>
    <mergeCell ref="FZ30:GF30"/>
    <mergeCell ref="GG30:GO30"/>
    <mergeCell ref="EM30:ER30"/>
    <mergeCell ref="ES30:EX30"/>
    <mergeCell ref="HV30:IB30"/>
    <mergeCell ref="IC30:IH30"/>
    <mergeCell ref="GP30:GV30"/>
    <mergeCell ref="GW30:HB30"/>
    <mergeCell ref="HC30:HI30"/>
    <mergeCell ref="HJ30:HO30"/>
    <mergeCell ref="EY30:FE30"/>
    <mergeCell ref="FF30:FL30"/>
    <mergeCell ref="DQ30:DW30"/>
    <mergeCell ref="DX30:EA30"/>
    <mergeCell ref="EB30:EE30"/>
    <mergeCell ref="EF30:EL30"/>
    <mergeCell ref="BO30:BW30"/>
    <mergeCell ref="BX30:CD30"/>
    <mergeCell ref="CE30:CJ30"/>
    <mergeCell ref="CK30:CQ30"/>
    <mergeCell ref="CR30:CW30"/>
    <mergeCell ref="CX30:DC30"/>
    <mergeCell ref="DD30:DJ30"/>
    <mergeCell ref="DK30:DP30"/>
    <mergeCell ref="A30:E30"/>
    <mergeCell ref="F30:Z30"/>
    <mergeCell ref="AA30:AF30"/>
    <mergeCell ref="AG30:AM30"/>
    <mergeCell ref="AN30:AT30"/>
    <mergeCell ref="AU30:BA30"/>
    <mergeCell ref="BB30:BG30"/>
    <mergeCell ref="BH30:BN30"/>
    <mergeCell ref="GG29:GO29"/>
    <mergeCell ref="GP29:GV29"/>
    <mergeCell ref="GW29:HB29"/>
    <mergeCell ref="HC29:HI29"/>
    <mergeCell ref="HJ29:HO29"/>
    <mergeCell ref="HP29:HU29"/>
    <mergeCell ref="HV29:IB29"/>
    <mergeCell ref="IC29:IH29"/>
    <mergeCell ref="EF29:EL29"/>
    <mergeCell ref="EM29:ER29"/>
    <mergeCell ref="ES29:EX29"/>
    <mergeCell ref="EY29:FE29"/>
    <mergeCell ref="FF29:FL29"/>
    <mergeCell ref="FM29:FS29"/>
    <mergeCell ref="FT29:FY29"/>
    <mergeCell ref="FZ29:GF29"/>
    <mergeCell ref="CK29:CQ29"/>
    <mergeCell ref="CR29:CW29"/>
    <mergeCell ref="CX29:DC29"/>
    <mergeCell ref="DD29:DJ29"/>
    <mergeCell ref="DK29:DP29"/>
    <mergeCell ref="DQ29:DW29"/>
    <mergeCell ref="DX29:EA29"/>
    <mergeCell ref="EB29:EE29"/>
    <mergeCell ref="HP25:HU25"/>
    <mergeCell ref="HV25:IB25"/>
    <mergeCell ref="HC25:HI25"/>
    <mergeCell ref="HJ25:HO25"/>
    <mergeCell ref="FM25:FS25"/>
    <mergeCell ref="FT25:FY25"/>
    <mergeCell ref="EB25:EE25"/>
    <mergeCell ref="EF25:EL25"/>
    <mergeCell ref="BH29:BN29"/>
    <mergeCell ref="BO29:BW29"/>
    <mergeCell ref="BX29:CD29"/>
    <mergeCell ref="CE29:CJ29"/>
    <mergeCell ref="IC25:IH25"/>
    <mergeCell ref="A29:E29"/>
    <mergeCell ref="F29:Z29"/>
    <mergeCell ref="AA29:AF29"/>
    <mergeCell ref="AG29:AM29"/>
    <mergeCell ref="AN29:AT29"/>
    <mergeCell ref="AU29:BA29"/>
    <mergeCell ref="BB29:BG29"/>
    <mergeCell ref="GP25:GV25"/>
    <mergeCell ref="GW25:HB25"/>
    <mergeCell ref="FZ25:GF25"/>
    <mergeCell ref="GG25:GO25"/>
    <mergeCell ref="EM25:ER25"/>
    <mergeCell ref="ES25:EX25"/>
    <mergeCell ref="EY25:FE25"/>
    <mergeCell ref="FF25:FL25"/>
    <mergeCell ref="CX25:DC25"/>
    <mergeCell ref="DD25:DJ25"/>
    <mergeCell ref="DK25:DP25"/>
    <mergeCell ref="DQ25:DW25"/>
    <mergeCell ref="DX25:EA25"/>
    <mergeCell ref="BB25:BG25"/>
    <mergeCell ref="BH25:BN25"/>
    <mergeCell ref="BO25:BW25"/>
    <mergeCell ref="BX25:CD25"/>
    <mergeCell ref="CE25:CJ25"/>
    <mergeCell ref="CK25:CQ25"/>
    <mergeCell ref="FF24:FL24"/>
    <mergeCell ref="FM24:FS24"/>
    <mergeCell ref="FT24:FY24"/>
    <mergeCell ref="FZ24:GF24"/>
    <mergeCell ref="A25:E25"/>
    <mergeCell ref="F25:Z25"/>
    <mergeCell ref="AA25:AF25"/>
    <mergeCell ref="AG25:AM25"/>
    <mergeCell ref="DK24:DP24"/>
    <mergeCell ref="DQ24:DW24"/>
    <mergeCell ref="HV24:IB24"/>
    <mergeCell ref="IC24:IH24"/>
    <mergeCell ref="GG24:GO24"/>
    <mergeCell ref="GP24:GV24"/>
    <mergeCell ref="GW24:HB24"/>
    <mergeCell ref="HC24:HI24"/>
    <mergeCell ref="HJ24:HO24"/>
    <mergeCell ref="HP24:HU24"/>
    <mergeCell ref="DX24:EA24"/>
    <mergeCell ref="EB24:EE24"/>
    <mergeCell ref="EF24:EL24"/>
    <mergeCell ref="EM24:ER24"/>
    <mergeCell ref="ES24:EX24"/>
    <mergeCell ref="EY24:FE24"/>
    <mergeCell ref="BH24:BN24"/>
    <mergeCell ref="BO24:BW24"/>
    <mergeCell ref="BX24:CD24"/>
    <mergeCell ref="CE24:CJ24"/>
    <mergeCell ref="CK24:CQ24"/>
    <mergeCell ref="CR24:CW24"/>
    <mergeCell ref="CX24:DC24"/>
    <mergeCell ref="DD24:DJ24"/>
    <mergeCell ref="HP23:HU23"/>
    <mergeCell ref="HV23:IB23"/>
    <mergeCell ref="IC23:IH23"/>
    <mergeCell ref="GP23:GV23"/>
    <mergeCell ref="GW23:HB23"/>
    <mergeCell ref="HC23:HI23"/>
    <mergeCell ref="HJ23:HO23"/>
    <mergeCell ref="A24:E24"/>
    <mergeCell ref="F24:Z24"/>
    <mergeCell ref="AA24:AF24"/>
    <mergeCell ref="AG24:AM24"/>
    <mergeCell ref="AN24:AT24"/>
    <mergeCell ref="AU24:BA24"/>
    <mergeCell ref="BB24:BG24"/>
    <mergeCell ref="FM23:FS23"/>
    <mergeCell ref="FT23:FY23"/>
    <mergeCell ref="FZ23:GF23"/>
    <mergeCell ref="GG23:GO23"/>
    <mergeCell ref="EY23:FE23"/>
    <mergeCell ref="FF23:FL23"/>
    <mergeCell ref="BO23:BW23"/>
    <mergeCell ref="BX23:CD23"/>
    <mergeCell ref="DQ23:DW23"/>
    <mergeCell ref="DX23:EA23"/>
    <mergeCell ref="EB23:EE23"/>
    <mergeCell ref="EF23:EL23"/>
    <mergeCell ref="EM23:ER23"/>
    <mergeCell ref="ES23:EX23"/>
    <mergeCell ref="CE23:CJ23"/>
    <mergeCell ref="CK23:CQ23"/>
    <mergeCell ref="CR23:CW23"/>
    <mergeCell ref="CX23:DC23"/>
    <mergeCell ref="DD23:DJ23"/>
    <mergeCell ref="DK23:DP23"/>
    <mergeCell ref="A23:E23"/>
    <mergeCell ref="F23:Z23"/>
    <mergeCell ref="AA23:AF23"/>
    <mergeCell ref="AG23:AM23"/>
    <mergeCell ref="AN23:AT23"/>
    <mergeCell ref="AU23:BA23"/>
    <mergeCell ref="BB23:BG23"/>
    <mergeCell ref="BH23:BN23"/>
    <mergeCell ref="GG22:GO22"/>
    <mergeCell ref="GP22:GV22"/>
    <mergeCell ref="GW22:HB22"/>
    <mergeCell ref="HC22:HI22"/>
    <mergeCell ref="FT22:FY22"/>
    <mergeCell ref="FZ22:GF22"/>
    <mergeCell ref="CK22:CQ22"/>
    <mergeCell ref="CR22:CW22"/>
    <mergeCell ref="HJ22:HO22"/>
    <mergeCell ref="HP22:HU22"/>
    <mergeCell ref="HV22:IB22"/>
    <mergeCell ref="IC22:IH22"/>
    <mergeCell ref="EF22:EL22"/>
    <mergeCell ref="EM22:ER22"/>
    <mergeCell ref="ES22:EX22"/>
    <mergeCell ref="EY22:FE22"/>
    <mergeCell ref="FF22:FL22"/>
    <mergeCell ref="FM22:FS22"/>
    <mergeCell ref="CX22:DC22"/>
    <mergeCell ref="DD22:DJ22"/>
    <mergeCell ref="DK22:DP22"/>
    <mergeCell ref="DQ22:DW22"/>
    <mergeCell ref="DX22:EA22"/>
    <mergeCell ref="EB22:EE22"/>
    <mergeCell ref="HP21:HU21"/>
    <mergeCell ref="HV21:IB21"/>
    <mergeCell ref="HC21:HI21"/>
    <mergeCell ref="HJ21:HO21"/>
    <mergeCell ref="BH22:BN22"/>
    <mergeCell ref="BO22:BW22"/>
    <mergeCell ref="BX22:CD22"/>
    <mergeCell ref="CE22:CJ22"/>
    <mergeCell ref="FZ21:GF21"/>
    <mergeCell ref="GG21:GO21"/>
    <mergeCell ref="IC21:IH21"/>
    <mergeCell ref="A22:E22"/>
    <mergeCell ref="F22:Z22"/>
    <mergeCell ref="AA22:AF22"/>
    <mergeCell ref="AG22:AM22"/>
    <mergeCell ref="AN22:AT22"/>
    <mergeCell ref="AU22:BA22"/>
    <mergeCell ref="BB22:BG22"/>
    <mergeCell ref="GP21:GV21"/>
    <mergeCell ref="GW21:HB21"/>
    <mergeCell ref="EM21:ER21"/>
    <mergeCell ref="ES21:EX21"/>
    <mergeCell ref="EY21:FE21"/>
    <mergeCell ref="FF21:FL21"/>
    <mergeCell ref="FM21:FS21"/>
    <mergeCell ref="FT21:FY21"/>
    <mergeCell ref="CR21:CW21"/>
    <mergeCell ref="CX21:DC21"/>
    <mergeCell ref="DD21:DJ21"/>
    <mergeCell ref="DK21:DP21"/>
    <mergeCell ref="DQ21:DW21"/>
    <mergeCell ref="DX21:EA21"/>
    <mergeCell ref="EB21:EE21"/>
    <mergeCell ref="EF21:EL21"/>
    <mergeCell ref="AN21:AT21"/>
    <mergeCell ref="AU21:BA21"/>
    <mergeCell ref="BB21:BG21"/>
    <mergeCell ref="BH21:BN21"/>
    <mergeCell ref="BO21:BW21"/>
    <mergeCell ref="BX21:CD21"/>
    <mergeCell ref="CE21:CJ21"/>
    <mergeCell ref="CK21:CQ21"/>
    <mergeCell ref="FF20:FL20"/>
    <mergeCell ref="FM20:FS20"/>
    <mergeCell ref="FT20:FY20"/>
    <mergeCell ref="FZ20:GF20"/>
    <mergeCell ref="A21:E21"/>
    <mergeCell ref="F21:Z21"/>
    <mergeCell ref="AA21:AF21"/>
    <mergeCell ref="AG21:AM21"/>
    <mergeCell ref="DK20:DP20"/>
    <mergeCell ref="DQ20:DW20"/>
    <mergeCell ref="HV20:IB20"/>
    <mergeCell ref="IC20:IH20"/>
    <mergeCell ref="GG20:GO20"/>
    <mergeCell ref="GP20:GV20"/>
    <mergeCell ref="GW20:HB20"/>
    <mergeCell ref="HC20:HI20"/>
    <mergeCell ref="HJ20:HO20"/>
    <mergeCell ref="HP20:HU20"/>
    <mergeCell ref="DX20:EA20"/>
    <mergeCell ref="EB20:EE20"/>
    <mergeCell ref="EF20:EL20"/>
    <mergeCell ref="EM20:ER20"/>
    <mergeCell ref="ES20:EX20"/>
    <mergeCell ref="EY20:FE20"/>
    <mergeCell ref="CR20:CW20"/>
    <mergeCell ref="CX20:DC20"/>
    <mergeCell ref="DD20:DJ20"/>
    <mergeCell ref="BH20:BN20"/>
    <mergeCell ref="BO20:BW20"/>
    <mergeCell ref="BX20:CD20"/>
    <mergeCell ref="CE20:CJ20"/>
    <mergeCell ref="AN20:AT20"/>
    <mergeCell ref="AU20:BA20"/>
    <mergeCell ref="BB20:BG20"/>
    <mergeCell ref="CK20:CQ20"/>
    <mergeCell ref="A20:E20"/>
    <mergeCell ref="F20:Z20"/>
    <mergeCell ref="AA20:AF20"/>
    <mergeCell ref="AG20:AM20"/>
    <mergeCell ref="IC15:IH15"/>
    <mergeCell ref="AN17:AT17"/>
    <mergeCell ref="AU17:BA17"/>
    <mergeCell ref="BB17:BG17"/>
    <mergeCell ref="BH17:BN17"/>
    <mergeCell ref="BO17:BW17"/>
    <mergeCell ref="FZ15:GF15"/>
    <mergeCell ref="HV15:IB15"/>
    <mergeCell ref="FT15:FY15"/>
    <mergeCell ref="GG15:GO15"/>
    <mergeCell ref="A17:E17"/>
    <mergeCell ref="F17:Z17"/>
    <mergeCell ref="AA17:AF17"/>
    <mergeCell ref="AG17:AM17"/>
    <mergeCell ref="GP15:GV15"/>
    <mergeCell ref="GW15:HB15"/>
    <mergeCell ref="EM17:ER17"/>
    <mergeCell ref="ES17:EX17"/>
    <mergeCell ref="EY17:FE17"/>
    <mergeCell ref="EB15:EE15"/>
    <mergeCell ref="HJ15:HO15"/>
    <mergeCell ref="HP15:HU15"/>
    <mergeCell ref="DX17:EA17"/>
    <mergeCell ref="DX15:EA15"/>
    <mergeCell ref="FF15:FL15"/>
    <mergeCell ref="FM15:FS15"/>
    <mergeCell ref="EY15:FE15"/>
    <mergeCell ref="HC16:HI16"/>
    <mergeCell ref="HJ16:HO16"/>
    <mergeCell ref="HP16:HU16"/>
    <mergeCell ref="CX15:DC15"/>
    <mergeCell ref="DD15:DJ15"/>
    <mergeCell ref="DQ17:DW17"/>
    <mergeCell ref="DK15:DP15"/>
    <mergeCell ref="HC15:HI15"/>
    <mergeCell ref="EM15:ER15"/>
    <mergeCell ref="ES15:EX15"/>
    <mergeCell ref="FT16:FY16"/>
    <mergeCell ref="FZ16:GF16"/>
    <mergeCell ref="GG16:GO16"/>
    <mergeCell ref="DD17:DJ17"/>
    <mergeCell ref="DK17:DP17"/>
    <mergeCell ref="AN15:AT15"/>
    <mergeCell ref="AU15:BA15"/>
    <mergeCell ref="EF15:EL15"/>
    <mergeCell ref="BX17:CD17"/>
    <mergeCell ref="CE17:CJ17"/>
    <mergeCell ref="CK17:CQ17"/>
    <mergeCell ref="CR17:CW17"/>
    <mergeCell ref="CR15:CW15"/>
    <mergeCell ref="EF17:EL17"/>
    <mergeCell ref="BB15:BG15"/>
    <mergeCell ref="BH15:BN15"/>
    <mergeCell ref="BO15:BW15"/>
    <mergeCell ref="EB17:EE17"/>
    <mergeCell ref="BX15:CD15"/>
    <mergeCell ref="CE15:CJ15"/>
    <mergeCell ref="CK15:CQ15"/>
    <mergeCell ref="DQ15:DW15"/>
    <mergeCell ref="CX17:DC17"/>
    <mergeCell ref="AN18:AT18"/>
    <mergeCell ref="AU18:BA18"/>
    <mergeCell ref="A15:E15"/>
    <mergeCell ref="F15:Z15"/>
    <mergeCell ref="AA15:AF15"/>
    <mergeCell ref="A18:E18"/>
    <mergeCell ref="F18:Z18"/>
    <mergeCell ref="AA18:AF18"/>
    <mergeCell ref="AG18:AM18"/>
    <mergeCell ref="AG15:AM15"/>
    <mergeCell ref="BB18:BG18"/>
    <mergeCell ref="BH18:BN18"/>
    <mergeCell ref="BO18:BW18"/>
    <mergeCell ref="BX18:CD18"/>
    <mergeCell ref="CE18:CJ18"/>
    <mergeCell ref="CK18:CQ18"/>
    <mergeCell ref="CR18:CW18"/>
    <mergeCell ref="CX18:DC18"/>
    <mergeCell ref="HJ17:HO17"/>
    <mergeCell ref="HP17:HU17"/>
    <mergeCell ref="HV17:IB17"/>
    <mergeCell ref="IC17:IH17"/>
    <mergeCell ref="EF18:EL18"/>
    <mergeCell ref="GW17:HB17"/>
    <mergeCell ref="HC17:HI17"/>
    <mergeCell ref="FF17:FL17"/>
    <mergeCell ref="FF18:FL18"/>
    <mergeCell ref="FM17:FS17"/>
    <mergeCell ref="FT17:FY17"/>
    <mergeCell ref="FZ17:GF17"/>
    <mergeCell ref="GG17:GO17"/>
    <mergeCell ref="GP17:GV17"/>
    <mergeCell ref="FM18:FS18"/>
    <mergeCell ref="FZ18:GF18"/>
    <mergeCell ref="GG18:GO18"/>
    <mergeCell ref="HJ18:HO18"/>
    <mergeCell ref="DD18:DJ18"/>
    <mergeCell ref="DK18:DP18"/>
    <mergeCell ref="DQ18:DW18"/>
    <mergeCell ref="EB18:EE18"/>
    <mergeCell ref="DX18:EA18"/>
    <mergeCell ref="FT18:FY18"/>
    <mergeCell ref="EM18:ER18"/>
    <mergeCell ref="ES18:EX18"/>
    <mergeCell ref="EY18:FE18"/>
    <mergeCell ref="HM9:HW9"/>
    <mergeCell ref="HX9:HZ9"/>
    <mergeCell ref="IA9:IC9"/>
    <mergeCell ref="HG8:IG8"/>
    <mergeCell ref="IC18:IH18"/>
    <mergeCell ref="GP18:GV18"/>
    <mergeCell ref="GW18:HB18"/>
    <mergeCell ref="HP18:HU18"/>
    <mergeCell ref="HV18:IB18"/>
    <mergeCell ref="HC18:HI18"/>
    <mergeCell ref="HJ14:HO14"/>
    <mergeCell ref="HP14:HU14"/>
    <mergeCell ref="HV14:IB14"/>
    <mergeCell ref="FZ14:GF14"/>
    <mergeCell ref="GG14:GO14"/>
    <mergeCell ref="GP14:GV14"/>
    <mergeCell ref="GW14:HB14"/>
    <mergeCell ref="HC14:HI14"/>
    <mergeCell ref="HL1:IH1"/>
    <mergeCell ref="HL3:IH3"/>
    <mergeCell ref="HG6:IH6"/>
    <mergeCell ref="A2:IH2"/>
    <mergeCell ref="HL4:IH4"/>
    <mergeCell ref="AA13:BA13"/>
    <mergeCell ref="HG7:IH7"/>
    <mergeCell ref="HF9:HG9"/>
    <mergeCell ref="HH9:HJ9"/>
    <mergeCell ref="HK9:HL9"/>
    <mergeCell ref="AA14:AF14"/>
    <mergeCell ref="CR14:CW14"/>
    <mergeCell ref="CX14:DC14"/>
    <mergeCell ref="BX14:CD14"/>
    <mergeCell ref="CE13:DJ13"/>
    <mergeCell ref="AG14:AM14"/>
    <mergeCell ref="AN14:AT14"/>
    <mergeCell ref="AU14:BA14"/>
    <mergeCell ref="CK14:CQ14"/>
    <mergeCell ref="BB13:CD13"/>
    <mergeCell ref="BB14:BG14"/>
    <mergeCell ref="BH14:BN14"/>
    <mergeCell ref="BO14:BW14"/>
    <mergeCell ref="DD14:DJ14"/>
    <mergeCell ref="DK13:DP14"/>
    <mergeCell ref="DQ14:DW14"/>
    <mergeCell ref="DQ12:ER13"/>
    <mergeCell ref="DX14:EA14"/>
    <mergeCell ref="EB14:EE14"/>
    <mergeCell ref="EF14:EL14"/>
    <mergeCell ref="EM14:ER14"/>
    <mergeCell ref="AA12:DP12"/>
    <mergeCell ref="CE14:CJ14"/>
    <mergeCell ref="ES12:IH12"/>
    <mergeCell ref="ES13:FS13"/>
    <mergeCell ref="FT13:GV13"/>
    <mergeCell ref="GW13:IB13"/>
    <mergeCell ref="IC13:IH14"/>
    <mergeCell ref="ES14:EX14"/>
    <mergeCell ref="EY14:FE14"/>
    <mergeCell ref="FF14:FL14"/>
    <mergeCell ref="FM14:FS14"/>
    <mergeCell ref="FT14:FY14"/>
    <mergeCell ref="F28:Z28"/>
    <mergeCell ref="BB28:BG28"/>
    <mergeCell ref="BH28:BN28"/>
    <mergeCell ref="BO28:BW28"/>
    <mergeCell ref="BX28:CD28"/>
    <mergeCell ref="CE28:CJ28"/>
    <mergeCell ref="CK28:CQ28"/>
    <mergeCell ref="CR28:CW28"/>
    <mergeCell ref="CX28:DC28"/>
    <mergeCell ref="DD28:DJ28"/>
    <mergeCell ref="DK28:DP28"/>
    <mergeCell ref="DQ28:DW28"/>
    <mergeCell ref="DX28:EA28"/>
    <mergeCell ref="EB28:EE28"/>
    <mergeCell ref="EF28:EL28"/>
    <mergeCell ref="EM28:ER28"/>
    <mergeCell ref="ES28:EX28"/>
    <mergeCell ref="EY28:FE28"/>
    <mergeCell ref="FF28:FL28"/>
    <mergeCell ref="FM28:FS28"/>
    <mergeCell ref="HP28:HU28"/>
    <mergeCell ref="FT28:FY28"/>
    <mergeCell ref="FZ28:GF28"/>
    <mergeCell ref="GG28:GO28"/>
    <mergeCell ref="GP28:GV28"/>
    <mergeCell ref="A28:E28"/>
    <mergeCell ref="HV28:IB28"/>
    <mergeCell ref="IC28:IH28"/>
    <mergeCell ref="AA28:AF28"/>
    <mergeCell ref="AG28:AM28"/>
    <mergeCell ref="AN28:AT28"/>
    <mergeCell ref="AU28:BA28"/>
    <mergeCell ref="GW28:HB28"/>
    <mergeCell ref="HC28:HI28"/>
    <mergeCell ref="HJ28:HO28"/>
    <mergeCell ref="F19:Z19"/>
    <mergeCell ref="A19:E19"/>
    <mergeCell ref="DD19:DJ19"/>
    <mergeCell ref="DK19:DP19"/>
    <mergeCell ref="BX19:CD19"/>
    <mergeCell ref="CE19:CJ19"/>
    <mergeCell ref="CK19:CQ19"/>
    <mergeCell ref="CR19:CW19"/>
    <mergeCell ref="CX19:DC19"/>
    <mergeCell ref="BO19:BW19"/>
    <mergeCell ref="EB19:EE19"/>
    <mergeCell ref="EF19:EL19"/>
    <mergeCell ref="GG19:GO19"/>
    <mergeCell ref="EM19:ER19"/>
    <mergeCell ref="ES19:EX19"/>
    <mergeCell ref="EY19:FE19"/>
    <mergeCell ref="FF19:FL19"/>
    <mergeCell ref="FM19:FS19"/>
    <mergeCell ref="HV19:IB19"/>
    <mergeCell ref="IC19:IH19"/>
    <mergeCell ref="AA19:AF19"/>
    <mergeCell ref="AG19:AM19"/>
    <mergeCell ref="AN19:AT19"/>
    <mergeCell ref="AU19:BA19"/>
    <mergeCell ref="BB19:BG19"/>
    <mergeCell ref="BH19:BN19"/>
    <mergeCell ref="DQ19:DW19"/>
    <mergeCell ref="DX19:EA19"/>
    <mergeCell ref="GP19:GV19"/>
    <mergeCell ref="HP19:HU19"/>
    <mergeCell ref="GW19:HB19"/>
    <mergeCell ref="HC19:HI19"/>
    <mergeCell ref="HJ19:HO19"/>
    <mergeCell ref="FT19:FY19"/>
    <mergeCell ref="FZ19:GF19"/>
  </mergeCells>
  <printOptions/>
  <pageMargins left="0.3937007874015748" right="0.31496062992125984" top="0.7874015748031497" bottom="0.3937007874015748" header="0.1968503937007874" footer="0.1968503937007874"/>
  <pageSetup fitToHeight="2" horizontalDpi="600" verticalDpi="600" orientation="landscape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G47"/>
  <sheetViews>
    <sheetView view="pageBreakPreview" zoomScaleNormal="120" zoomScaleSheetLayoutView="100" zoomScalePageLayoutView="0" workbookViewId="0" topLeftCell="A19">
      <selection activeCell="AX22" sqref="AX22:BD22"/>
    </sheetView>
  </sheetViews>
  <sheetFormatPr defaultColWidth="0.875" defaultRowHeight="12.75"/>
  <cols>
    <col min="1" max="25" width="0.875" style="1" customWidth="1"/>
    <col min="26" max="26" width="13.375" style="1" customWidth="1"/>
    <col min="27" max="27" width="0" style="1" hidden="1" customWidth="1"/>
    <col min="28" max="56" width="0.875" style="1" customWidth="1"/>
    <col min="57" max="94" width="0" style="1" hidden="1" customWidth="1"/>
    <col min="95" max="108" width="0.875" style="1" customWidth="1"/>
    <col min="109" max="109" width="2.75390625" style="1" customWidth="1"/>
    <col min="110" max="169" width="0.875" style="1" customWidth="1"/>
    <col min="170" max="170" width="3.75390625" style="1" customWidth="1"/>
    <col min="171" max="16384" width="0.875" style="1" customWidth="1"/>
  </cols>
  <sheetData>
    <row r="1" spans="167:189" s="2" customFormat="1" ht="29.25" customHeight="1">
      <c r="FK1" s="478" t="s">
        <v>337</v>
      </c>
      <c r="FL1" s="478"/>
      <c r="FM1" s="478"/>
      <c r="FN1" s="478"/>
      <c r="FO1" s="478"/>
      <c r="FP1" s="478"/>
      <c r="FQ1" s="478"/>
      <c r="FR1" s="478"/>
      <c r="FS1" s="478"/>
      <c r="FT1" s="478"/>
      <c r="FU1" s="478"/>
      <c r="FV1" s="478"/>
      <c r="FW1" s="478"/>
      <c r="FX1" s="478"/>
      <c r="FY1" s="478"/>
      <c r="FZ1" s="478"/>
      <c r="GA1" s="478"/>
      <c r="GB1" s="478"/>
      <c r="GC1" s="478"/>
      <c r="GD1" s="478"/>
      <c r="GE1" s="478"/>
      <c r="GF1" s="478"/>
      <c r="GG1" s="478"/>
    </row>
    <row r="2" spans="1:189" s="4" customFormat="1" ht="22.5" customHeight="1">
      <c r="A2" s="482" t="s">
        <v>685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  <c r="EU2" s="482"/>
      <c r="EV2" s="482"/>
      <c r="EW2" s="482"/>
      <c r="EX2" s="482"/>
      <c r="EY2" s="482"/>
      <c r="EZ2" s="482"/>
      <c r="FA2" s="482"/>
      <c r="FB2" s="482"/>
      <c r="FC2" s="482"/>
      <c r="FD2" s="482"/>
      <c r="FE2" s="482"/>
      <c r="FF2" s="482"/>
      <c r="FG2" s="482"/>
      <c r="FH2" s="482"/>
      <c r="FI2" s="482"/>
      <c r="FJ2" s="482"/>
      <c r="FK2" s="482"/>
      <c r="FL2" s="482"/>
      <c r="FM2" s="482"/>
      <c r="FN2" s="482"/>
      <c r="FO2" s="482"/>
      <c r="FP2" s="482"/>
      <c r="FQ2" s="482"/>
      <c r="FR2" s="482"/>
      <c r="FS2" s="482"/>
      <c r="FT2" s="482"/>
      <c r="FU2" s="482"/>
      <c r="FV2" s="482"/>
      <c r="FW2" s="482"/>
      <c r="FX2" s="482"/>
      <c r="FY2" s="482"/>
      <c r="FZ2" s="482"/>
      <c r="GA2" s="482"/>
      <c r="GB2" s="482"/>
      <c r="GC2" s="482"/>
      <c r="GD2" s="482"/>
      <c r="GE2" s="482"/>
      <c r="GF2" s="482"/>
      <c r="GG2" s="482"/>
    </row>
    <row r="3" spans="167:189" ht="22.5" customHeight="1">
      <c r="FK3" s="566" t="s">
        <v>216</v>
      </c>
      <c r="FL3" s="566"/>
      <c r="FM3" s="566"/>
      <c r="FN3" s="566"/>
      <c r="FO3" s="566"/>
      <c r="FP3" s="566"/>
      <c r="FQ3" s="566"/>
      <c r="FR3" s="566"/>
      <c r="FS3" s="566"/>
      <c r="FT3" s="566"/>
      <c r="FU3" s="566"/>
      <c r="FV3" s="566"/>
      <c r="FW3" s="566"/>
      <c r="FX3" s="566"/>
      <c r="FY3" s="566"/>
      <c r="FZ3" s="566"/>
      <c r="GA3" s="566"/>
      <c r="GB3" s="566"/>
      <c r="GC3" s="566"/>
      <c r="GD3" s="566"/>
      <c r="GE3" s="566"/>
      <c r="GF3" s="566"/>
      <c r="GG3" s="566"/>
    </row>
    <row r="4" spans="167:189" ht="22.5" customHeight="1">
      <c r="FK4" s="566" t="s">
        <v>212</v>
      </c>
      <c r="FL4" s="566"/>
      <c r="FM4" s="566"/>
      <c r="FN4" s="566"/>
      <c r="FO4" s="566"/>
      <c r="FP4" s="566"/>
      <c r="FQ4" s="566"/>
      <c r="FR4" s="566"/>
      <c r="FS4" s="566"/>
      <c r="FT4" s="566"/>
      <c r="FU4" s="566"/>
      <c r="FV4" s="566"/>
      <c r="FW4" s="566"/>
      <c r="FX4" s="566"/>
      <c r="FY4" s="566"/>
      <c r="FZ4" s="566"/>
      <c r="GA4" s="566"/>
      <c r="GB4" s="566"/>
      <c r="GC4" s="566"/>
      <c r="GD4" s="566"/>
      <c r="GE4" s="566"/>
      <c r="GF4" s="566"/>
      <c r="GG4" s="566"/>
    </row>
    <row r="5" spans="167:189" ht="22.5" customHeight="1"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</row>
    <row r="6" spans="161:189" ht="11.25">
      <c r="FE6" s="6"/>
      <c r="FF6" s="481"/>
      <c r="FG6" s="481"/>
      <c r="FH6" s="481"/>
      <c r="FI6" s="481"/>
      <c r="FJ6" s="481"/>
      <c r="FK6" s="481"/>
      <c r="FL6" s="481"/>
      <c r="FM6" s="481"/>
      <c r="FN6" s="481"/>
      <c r="FO6" s="481"/>
      <c r="FP6" s="481"/>
      <c r="FQ6" s="481"/>
      <c r="FR6" s="481"/>
      <c r="FS6" s="481"/>
      <c r="FT6" s="481"/>
      <c r="FU6" s="481"/>
      <c r="FV6" s="481"/>
      <c r="FW6" s="481"/>
      <c r="FX6" s="481"/>
      <c r="FY6" s="481"/>
      <c r="FZ6" s="481"/>
      <c r="GA6" s="481"/>
      <c r="GB6" s="481"/>
      <c r="GC6" s="481"/>
      <c r="GD6" s="481"/>
      <c r="GE6" s="481"/>
      <c r="GF6" s="481"/>
      <c r="GG6" s="481"/>
    </row>
    <row r="7" spans="162:189" ht="12.75" customHeight="1">
      <c r="FF7" s="484" t="s">
        <v>300</v>
      </c>
      <c r="FG7" s="484"/>
      <c r="FH7" s="484"/>
      <c r="FI7" s="484"/>
      <c r="FJ7" s="484"/>
      <c r="FK7" s="484"/>
      <c r="FL7" s="484"/>
      <c r="FM7" s="484"/>
      <c r="FN7" s="484"/>
      <c r="FO7" s="484"/>
      <c r="FP7" s="484"/>
      <c r="FQ7" s="484"/>
      <c r="FR7" s="484"/>
      <c r="FS7" s="484"/>
      <c r="FT7" s="484"/>
      <c r="FU7" s="484"/>
      <c r="FV7" s="484"/>
      <c r="FW7" s="484"/>
      <c r="FX7" s="484"/>
      <c r="FY7" s="484"/>
      <c r="FZ7" s="484"/>
      <c r="GA7" s="484"/>
      <c r="GB7" s="484"/>
      <c r="GC7" s="484"/>
      <c r="GD7" s="484"/>
      <c r="GE7" s="484"/>
      <c r="GF7" s="484"/>
      <c r="GG7" s="484"/>
    </row>
    <row r="8" spans="162:189" ht="12.75" customHeight="1">
      <c r="FF8" s="499" t="s">
        <v>214</v>
      </c>
      <c r="FG8" s="499"/>
      <c r="FH8" s="499"/>
      <c r="FI8" s="499"/>
      <c r="FJ8" s="499"/>
      <c r="FK8" s="499"/>
      <c r="FL8" s="499"/>
      <c r="FM8" s="499"/>
      <c r="FN8" s="499"/>
      <c r="FO8" s="499"/>
      <c r="FP8" s="499"/>
      <c r="FQ8" s="499"/>
      <c r="FR8" s="499"/>
      <c r="FS8" s="499"/>
      <c r="FT8" s="499"/>
      <c r="FU8" s="499"/>
      <c r="FV8" s="499"/>
      <c r="FW8" s="499"/>
      <c r="FX8" s="499"/>
      <c r="FY8" s="499"/>
      <c r="FZ8" s="499"/>
      <c r="GA8" s="499"/>
      <c r="GB8" s="499"/>
      <c r="GC8" s="499"/>
      <c r="GD8" s="499"/>
      <c r="GE8" s="499"/>
      <c r="GF8" s="499"/>
      <c r="GG8" s="499"/>
    </row>
    <row r="9" spans="162:189" ht="12.75" customHeight="1"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</row>
    <row r="10" spans="161:189" ht="11.25">
      <c r="FE10" s="483" t="s">
        <v>301</v>
      </c>
      <c r="FF10" s="483"/>
      <c r="FG10" s="480"/>
      <c r="FH10" s="480"/>
      <c r="FI10" s="480"/>
      <c r="FJ10" s="426" t="s">
        <v>301</v>
      </c>
      <c r="FK10" s="426"/>
      <c r="FL10" s="480"/>
      <c r="FM10" s="480"/>
      <c r="FN10" s="480"/>
      <c r="FO10" s="480"/>
      <c r="FP10" s="480"/>
      <c r="FQ10" s="480"/>
      <c r="FR10" s="480"/>
      <c r="FS10" s="480"/>
      <c r="FT10" s="480"/>
      <c r="FU10" s="480"/>
      <c r="FV10" s="480"/>
      <c r="FW10" s="483">
        <v>20</v>
      </c>
      <c r="FX10" s="483"/>
      <c r="FY10" s="483"/>
      <c r="FZ10" s="479"/>
      <c r="GA10" s="479"/>
      <c r="GB10" s="479"/>
      <c r="GD10" s="5" t="s">
        <v>303</v>
      </c>
      <c r="GG10" s="5"/>
    </row>
    <row r="11" ht="11.25">
      <c r="GG11" s="3" t="s">
        <v>302</v>
      </c>
    </row>
    <row r="13" spans="1:189" s="2" customFormat="1" ht="11.25" customHeight="1">
      <c r="A13" s="560" t="s">
        <v>293</v>
      </c>
      <c r="B13" s="561"/>
      <c r="C13" s="561"/>
      <c r="D13" s="561"/>
      <c r="E13" s="562"/>
      <c r="F13" s="560" t="s">
        <v>684</v>
      </c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2"/>
      <c r="AA13" s="543"/>
      <c r="AB13" s="543"/>
      <c r="AC13" s="543"/>
      <c r="AD13" s="543"/>
      <c r="AE13" s="543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3"/>
      <c r="CE13" s="543"/>
      <c r="CF13" s="543"/>
      <c r="CG13" s="543"/>
      <c r="CH13" s="543"/>
      <c r="CI13" s="543"/>
      <c r="CJ13" s="543"/>
      <c r="CK13" s="543"/>
      <c r="CL13" s="543"/>
      <c r="CM13" s="543"/>
      <c r="CN13" s="543"/>
      <c r="CO13" s="543"/>
      <c r="CP13" s="544"/>
      <c r="CQ13" s="560" t="s">
        <v>681</v>
      </c>
      <c r="CR13" s="561"/>
      <c r="CS13" s="561"/>
      <c r="CT13" s="561"/>
      <c r="CU13" s="561"/>
      <c r="CV13" s="561"/>
      <c r="CW13" s="561"/>
      <c r="CX13" s="561"/>
      <c r="CY13" s="561"/>
      <c r="CZ13" s="561"/>
      <c r="DA13" s="561"/>
      <c r="DB13" s="561"/>
      <c r="DC13" s="561"/>
      <c r="DD13" s="561"/>
      <c r="DE13" s="561"/>
      <c r="DF13" s="561"/>
      <c r="DG13" s="561"/>
      <c r="DH13" s="561"/>
      <c r="DI13" s="561"/>
      <c r="DJ13" s="561"/>
      <c r="DK13" s="561"/>
      <c r="DL13" s="561"/>
      <c r="DM13" s="561"/>
      <c r="DN13" s="561"/>
      <c r="DO13" s="561"/>
      <c r="DP13" s="561"/>
      <c r="DQ13" s="561"/>
      <c r="DR13" s="562"/>
      <c r="DS13" s="543"/>
      <c r="DT13" s="543"/>
      <c r="DU13" s="543"/>
      <c r="DV13" s="543"/>
      <c r="DW13" s="543"/>
      <c r="DX13" s="543"/>
      <c r="DY13" s="543"/>
      <c r="DZ13" s="543"/>
      <c r="EA13" s="543"/>
      <c r="EB13" s="543"/>
      <c r="EC13" s="543"/>
      <c r="ED13" s="543"/>
      <c r="EE13" s="543"/>
      <c r="EF13" s="543"/>
      <c r="EG13" s="543"/>
      <c r="EH13" s="543"/>
      <c r="EI13" s="543"/>
      <c r="EJ13" s="543"/>
      <c r="EK13" s="543"/>
      <c r="EL13" s="543"/>
      <c r="EM13" s="543"/>
      <c r="EN13" s="543"/>
      <c r="EO13" s="543"/>
      <c r="EP13" s="543"/>
      <c r="EQ13" s="543"/>
      <c r="ER13" s="543"/>
      <c r="ES13" s="543"/>
      <c r="ET13" s="543"/>
      <c r="EU13" s="543"/>
      <c r="EV13" s="543"/>
      <c r="EW13" s="543"/>
      <c r="EX13" s="543"/>
      <c r="EY13" s="543"/>
      <c r="EZ13" s="543"/>
      <c r="FA13" s="543"/>
      <c r="FB13" s="543"/>
      <c r="FC13" s="543"/>
      <c r="FD13" s="543"/>
      <c r="FE13" s="543"/>
      <c r="FF13" s="543"/>
      <c r="FG13" s="543"/>
      <c r="FH13" s="543"/>
      <c r="FI13" s="543"/>
      <c r="FJ13" s="543"/>
      <c r="FK13" s="543"/>
      <c r="FL13" s="543"/>
      <c r="FM13" s="543"/>
      <c r="FN13" s="543"/>
      <c r="FO13" s="543"/>
      <c r="FP13" s="543"/>
      <c r="FQ13" s="543"/>
      <c r="FR13" s="543"/>
      <c r="FS13" s="543"/>
      <c r="FT13" s="543"/>
      <c r="FU13" s="543"/>
      <c r="FV13" s="543"/>
      <c r="FW13" s="543"/>
      <c r="FX13" s="543"/>
      <c r="FY13" s="543"/>
      <c r="FZ13" s="543"/>
      <c r="GA13" s="543"/>
      <c r="GB13" s="543"/>
      <c r="GC13" s="543"/>
      <c r="GD13" s="543"/>
      <c r="GE13" s="543"/>
      <c r="GF13" s="543"/>
      <c r="GG13" s="544"/>
    </row>
    <row r="14" spans="1:189" s="2" customFormat="1" ht="21.75" customHeight="1">
      <c r="A14" s="582"/>
      <c r="B14" s="583"/>
      <c r="C14" s="583"/>
      <c r="D14" s="583"/>
      <c r="E14" s="584"/>
      <c r="F14" s="582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4"/>
      <c r="AA14" s="47"/>
      <c r="AB14" s="542" t="s">
        <v>341</v>
      </c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3"/>
      <c r="AU14" s="543"/>
      <c r="AV14" s="543"/>
      <c r="AW14" s="543"/>
      <c r="AX14" s="543"/>
      <c r="AY14" s="543"/>
      <c r="AZ14" s="543"/>
      <c r="BA14" s="543"/>
      <c r="BB14" s="543"/>
      <c r="BC14" s="543"/>
      <c r="BD14" s="544"/>
      <c r="BE14" s="542" t="s">
        <v>342</v>
      </c>
      <c r="BF14" s="543"/>
      <c r="BG14" s="543"/>
      <c r="BH14" s="543"/>
      <c r="BI14" s="543"/>
      <c r="BJ14" s="543"/>
      <c r="BK14" s="543"/>
      <c r="BL14" s="543"/>
      <c r="BM14" s="543"/>
      <c r="BN14" s="543"/>
      <c r="BO14" s="543"/>
      <c r="BP14" s="543"/>
      <c r="BQ14" s="543"/>
      <c r="BR14" s="543"/>
      <c r="BS14" s="543"/>
      <c r="BT14" s="543"/>
      <c r="BU14" s="543"/>
      <c r="BV14" s="543"/>
      <c r="BW14" s="543"/>
      <c r="BX14" s="543"/>
      <c r="BY14" s="543"/>
      <c r="BZ14" s="543"/>
      <c r="CA14" s="543"/>
      <c r="CB14" s="543"/>
      <c r="CC14" s="543"/>
      <c r="CD14" s="543"/>
      <c r="CE14" s="543"/>
      <c r="CF14" s="543"/>
      <c r="CG14" s="543"/>
      <c r="CH14" s="543"/>
      <c r="CI14" s="543"/>
      <c r="CJ14" s="544"/>
      <c r="CK14" s="545" t="s">
        <v>343</v>
      </c>
      <c r="CL14" s="546"/>
      <c r="CM14" s="546"/>
      <c r="CN14" s="546"/>
      <c r="CO14" s="546"/>
      <c r="CP14" s="547"/>
      <c r="CQ14" s="563"/>
      <c r="CR14" s="564"/>
      <c r="CS14" s="564"/>
      <c r="CT14" s="564"/>
      <c r="CU14" s="564"/>
      <c r="CV14" s="564"/>
      <c r="CW14" s="564"/>
      <c r="CX14" s="564"/>
      <c r="CY14" s="564"/>
      <c r="CZ14" s="564"/>
      <c r="DA14" s="564"/>
      <c r="DB14" s="564"/>
      <c r="DC14" s="564"/>
      <c r="DD14" s="564"/>
      <c r="DE14" s="564"/>
      <c r="DF14" s="564"/>
      <c r="DG14" s="564"/>
      <c r="DH14" s="564"/>
      <c r="DI14" s="564"/>
      <c r="DJ14" s="564"/>
      <c r="DK14" s="564"/>
      <c r="DL14" s="564"/>
      <c r="DM14" s="564"/>
      <c r="DN14" s="564"/>
      <c r="DO14" s="564"/>
      <c r="DP14" s="564"/>
      <c r="DQ14" s="564"/>
      <c r="DR14" s="565"/>
      <c r="DS14" s="542" t="s">
        <v>341</v>
      </c>
      <c r="DT14" s="543"/>
      <c r="DU14" s="543"/>
      <c r="DV14" s="543"/>
      <c r="DW14" s="543"/>
      <c r="DX14" s="543"/>
      <c r="DY14" s="543"/>
      <c r="DZ14" s="543"/>
      <c r="EA14" s="543"/>
      <c r="EB14" s="543"/>
      <c r="EC14" s="543"/>
      <c r="ED14" s="543"/>
      <c r="EE14" s="543"/>
      <c r="EF14" s="543"/>
      <c r="EG14" s="543"/>
      <c r="EH14" s="543"/>
      <c r="EI14" s="543"/>
      <c r="EJ14" s="543"/>
      <c r="EK14" s="543"/>
      <c r="EL14" s="543"/>
      <c r="EM14" s="543"/>
      <c r="EN14" s="543"/>
      <c r="EO14" s="543"/>
      <c r="EP14" s="543"/>
      <c r="EQ14" s="543"/>
      <c r="ER14" s="543"/>
      <c r="ES14" s="543"/>
      <c r="ET14" s="543"/>
      <c r="EU14" s="544"/>
      <c r="EV14" s="542" t="s">
        <v>342</v>
      </c>
      <c r="EW14" s="543"/>
      <c r="EX14" s="543"/>
      <c r="EY14" s="543"/>
      <c r="EZ14" s="543"/>
      <c r="FA14" s="543"/>
      <c r="FB14" s="543"/>
      <c r="FC14" s="543"/>
      <c r="FD14" s="543"/>
      <c r="FE14" s="543"/>
      <c r="FF14" s="543"/>
      <c r="FG14" s="543"/>
      <c r="FH14" s="543"/>
      <c r="FI14" s="543"/>
      <c r="FJ14" s="543"/>
      <c r="FK14" s="543"/>
      <c r="FL14" s="543"/>
      <c r="FM14" s="543"/>
      <c r="FN14" s="543"/>
      <c r="FO14" s="543"/>
      <c r="FP14" s="543"/>
      <c r="FQ14" s="543"/>
      <c r="FR14" s="543"/>
      <c r="FS14" s="543"/>
      <c r="FT14" s="543"/>
      <c r="FU14" s="543"/>
      <c r="FV14" s="543"/>
      <c r="FW14" s="543"/>
      <c r="FX14" s="543"/>
      <c r="FY14" s="543"/>
      <c r="FZ14" s="543"/>
      <c r="GA14" s="544"/>
      <c r="GB14" s="545" t="s">
        <v>343</v>
      </c>
      <c r="GC14" s="546"/>
      <c r="GD14" s="546"/>
      <c r="GE14" s="546"/>
      <c r="GF14" s="546"/>
      <c r="GG14" s="547"/>
    </row>
    <row r="15" spans="1:189" s="2" customFormat="1" ht="57" customHeight="1">
      <c r="A15" s="563"/>
      <c r="B15" s="564"/>
      <c r="C15" s="564"/>
      <c r="D15" s="564"/>
      <c r="E15" s="565"/>
      <c r="F15" s="563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5"/>
      <c r="AA15" s="48"/>
      <c r="AB15" s="551" t="s">
        <v>344</v>
      </c>
      <c r="AC15" s="552"/>
      <c r="AD15" s="552"/>
      <c r="AE15" s="552"/>
      <c r="AF15" s="552"/>
      <c r="AG15" s="553"/>
      <c r="AH15" s="551" t="s">
        <v>345</v>
      </c>
      <c r="AI15" s="552"/>
      <c r="AJ15" s="552"/>
      <c r="AK15" s="552"/>
      <c r="AL15" s="552"/>
      <c r="AM15" s="552"/>
      <c r="AN15" s="553"/>
      <c r="AO15" s="551" t="s">
        <v>348</v>
      </c>
      <c r="AP15" s="552"/>
      <c r="AQ15" s="552"/>
      <c r="AR15" s="552"/>
      <c r="AS15" s="552"/>
      <c r="AT15" s="552"/>
      <c r="AU15" s="552"/>
      <c r="AV15" s="552"/>
      <c r="AW15" s="553"/>
      <c r="AX15" s="551" t="s">
        <v>349</v>
      </c>
      <c r="AY15" s="552"/>
      <c r="AZ15" s="552"/>
      <c r="BA15" s="552"/>
      <c r="BB15" s="552"/>
      <c r="BC15" s="552"/>
      <c r="BD15" s="553"/>
      <c r="BE15" s="551" t="s">
        <v>344</v>
      </c>
      <c r="BF15" s="552"/>
      <c r="BG15" s="552"/>
      <c r="BH15" s="552"/>
      <c r="BI15" s="552"/>
      <c r="BJ15" s="553"/>
      <c r="BK15" s="551" t="s">
        <v>345</v>
      </c>
      <c r="BL15" s="552"/>
      <c r="BM15" s="552"/>
      <c r="BN15" s="552"/>
      <c r="BO15" s="552"/>
      <c r="BP15" s="552"/>
      <c r="BQ15" s="553"/>
      <c r="BR15" s="545" t="s">
        <v>350</v>
      </c>
      <c r="BS15" s="546"/>
      <c r="BT15" s="546"/>
      <c r="BU15" s="546"/>
      <c r="BV15" s="546"/>
      <c r="BW15" s="547"/>
      <c r="BX15" s="545" t="s">
        <v>351</v>
      </c>
      <c r="BY15" s="546"/>
      <c r="BZ15" s="546"/>
      <c r="CA15" s="546"/>
      <c r="CB15" s="546"/>
      <c r="CC15" s="547"/>
      <c r="CD15" s="545" t="s">
        <v>352</v>
      </c>
      <c r="CE15" s="546"/>
      <c r="CF15" s="546"/>
      <c r="CG15" s="546"/>
      <c r="CH15" s="552"/>
      <c r="CI15" s="552"/>
      <c r="CJ15" s="553"/>
      <c r="CK15" s="548"/>
      <c r="CL15" s="549"/>
      <c r="CM15" s="549"/>
      <c r="CN15" s="549"/>
      <c r="CO15" s="549"/>
      <c r="CP15" s="550"/>
      <c r="CQ15" s="551" t="s">
        <v>353</v>
      </c>
      <c r="CR15" s="552"/>
      <c r="CS15" s="552"/>
      <c r="CT15" s="552"/>
      <c r="CU15" s="552"/>
      <c r="CV15" s="552"/>
      <c r="CW15" s="553"/>
      <c r="CX15" s="551" t="s">
        <v>354</v>
      </c>
      <c r="CY15" s="552"/>
      <c r="CZ15" s="552"/>
      <c r="DA15" s="553"/>
      <c r="DB15" s="551" t="s">
        <v>355</v>
      </c>
      <c r="DC15" s="552"/>
      <c r="DD15" s="552"/>
      <c r="DE15" s="553"/>
      <c r="DF15" s="551" t="s">
        <v>356</v>
      </c>
      <c r="DG15" s="552"/>
      <c r="DH15" s="552"/>
      <c r="DI15" s="552"/>
      <c r="DJ15" s="552"/>
      <c r="DK15" s="552"/>
      <c r="DL15" s="553"/>
      <c r="DM15" s="551" t="s">
        <v>357</v>
      </c>
      <c r="DN15" s="552"/>
      <c r="DO15" s="552"/>
      <c r="DP15" s="552"/>
      <c r="DQ15" s="552"/>
      <c r="DR15" s="553"/>
      <c r="DS15" s="551" t="s">
        <v>344</v>
      </c>
      <c r="DT15" s="552"/>
      <c r="DU15" s="552"/>
      <c r="DV15" s="552"/>
      <c r="DW15" s="552"/>
      <c r="DX15" s="553"/>
      <c r="DY15" s="551" t="s">
        <v>345</v>
      </c>
      <c r="DZ15" s="552"/>
      <c r="EA15" s="552"/>
      <c r="EB15" s="552"/>
      <c r="EC15" s="552"/>
      <c r="ED15" s="552"/>
      <c r="EE15" s="553"/>
      <c r="EF15" s="551" t="s">
        <v>348</v>
      </c>
      <c r="EG15" s="552"/>
      <c r="EH15" s="552"/>
      <c r="EI15" s="552"/>
      <c r="EJ15" s="552"/>
      <c r="EK15" s="552"/>
      <c r="EL15" s="552"/>
      <c r="EM15" s="552"/>
      <c r="EN15" s="553"/>
      <c r="EO15" s="551" t="s">
        <v>349</v>
      </c>
      <c r="EP15" s="552"/>
      <c r="EQ15" s="552"/>
      <c r="ER15" s="552"/>
      <c r="ES15" s="552"/>
      <c r="ET15" s="552"/>
      <c r="EU15" s="553"/>
      <c r="EV15" s="551" t="s">
        <v>344</v>
      </c>
      <c r="EW15" s="552"/>
      <c r="EX15" s="552"/>
      <c r="EY15" s="552"/>
      <c r="EZ15" s="552"/>
      <c r="FA15" s="553"/>
      <c r="FB15" s="551" t="s">
        <v>345</v>
      </c>
      <c r="FC15" s="552"/>
      <c r="FD15" s="552"/>
      <c r="FE15" s="552"/>
      <c r="FF15" s="552"/>
      <c r="FG15" s="552"/>
      <c r="FH15" s="553"/>
      <c r="FI15" s="551" t="s">
        <v>350</v>
      </c>
      <c r="FJ15" s="552"/>
      <c r="FK15" s="552"/>
      <c r="FL15" s="552"/>
      <c r="FM15" s="552"/>
      <c r="FN15" s="553"/>
      <c r="FO15" s="551" t="s">
        <v>351</v>
      </c>
      <c r="FP15" s="552"/>
      <c r="FQ15" s="552"/>
      <c r="FR15" s="552"/>
      <c r="FS15" s="552"/>
      <c r="FT15" s="553"/>
      <c r="FU15" s="551" t="s">
        <v>352</v>
      </c>
      <c r="FV15" s="552"/>
      <c r="FW15" s="552"/>
      <c r="FX15" s="552"/>
      <c r="FY15" s="552"/>
      <c r="FZ15" s="552"/>
      <c r="GA15" s="553"/>
      <c r="GB15" s="548"/>
      <c r="GC15" s="549"/>
      <c r="GD15" s="549"/>
      <c r="GE15" s="549"/>
      <c r="GF15" s="549"/>
      <c r="GG15" s="550"/>
    </row>
    <row r="16" spans="1:189" s="2" customFormat="1" ht="21" customHeight="1">
      <c r="A16" s="518"/>
      <c r="B16" s="519"/>
      <c r="C16" s="519"/>
      <c r="D16" s="519"/>
      <c r="E16" s="520"/>
      <c r="F16" s="530" t="s">
        <v>65</v>
      </c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2"/>
      <c r="AA16" s="46"/>
      <c r="AB16" s="521"/>
      <c r="AC16" s="522"/>
      <c r="AD16" s="522"/>
      <c r="AE16" s="522"/>
      <c r="AF16" s="522"/>
      <c r="AG16" s="523"/>
      <c r="AH16" s="521"/>
      <c r="AI16" s="522"/>
      <c r="AJ16" s="522"/>
      <c r="AK16" s="522"/>
      <c r="AL16" s="522"/>
      <c r="AM16" s="522"/>
      <c r="AN16" s="523"/>
      <c r="AO16" s="521"/>
      <c r="AP16" s="522"/>
      <c r="AQ16" s="522"/>
      <c r="AR16" s="522"/>
      <c r="AS16" s="522"/>
      <c r="AT16" s="522"/>
      <c r="AU16" s="522"/>
      <c r="AV16" s="522"/>
      <c r="AW16" s="523"/>
      <c r="AX16" s="521"/>
      <c r="AY16" s="522"/>
      <c r="AZ16" s="522"/>
      <c r="BA16" s="522"/>
      <c r="BB16" s="522"/>
      <c r="BC16" s="522"/>
      <c r="BD16" s="523"/>
      <c r="BE16" s="521"/>
      <c r="BF16" s="522"/>
      <c r="BG16" s="522"/>
      <c r="BH16" s="522"/>
      <c r="BI16" s="522"/>
      <c r="BJ16" s="523"/>
      <c r="BK16" s="521"/>
      <c r="BL16" s="522"/>
      <c r="BM16" s="522"/>
      <c r="BN16" s="522"/>
      <c r="BO16" s="522"/>
      <c r="BP16" s="522"/>
      <c r="BQ16" s="523"/>
      <c r="BR16" s="521"/>
      <c r="BS16" s="522"/>
      <c r="BT16" s="522"/>
      <c r="BU16" s="522"/>
      <c r="BV16" s="522"/>
      <c r="BW16" s="523"/>
      <c r="BX16" s="521"/>
      <c r="BY16" s="522"/>
      <c r="BZ16" s="522"/>
      <c r="CA16" s="522"/>
      <c r="CB16" s="522"/>
      <c r="CC16" s="523"/>
      <c r="CD16" s="521"/>
      <c r="CE16" s="522"/>
      <c r="CF16" s="522"/>
      <c r="CG16" s="522"/>
      <c r="CH16" s="522"/>
      <c r="CI16" s="522"/>
      <c r="CJ16" s="523"/>
      <c r="CK16" s="521"/>
      <c r="CL16" s="522"/>
      <c r="CM16" s="522"/>
      <c r="CN16" s="522"/>
      <c r="CO16" s="522"/>
      <c r="CP16" s="523"/>
      <c r="CQ16" s="515">
        <f>CQ18+CQ26</f>
        <v>62.769489898474575</v>
      </c>
      <c r="CR16" s="522"/>
      <c r="CS16" s="522"/>
      <c r="CT16" s="522"/>
      <c r="CU16" s="522"/>
      <c r="CV16" s="522"/>
      <c r="CW16" s="523"/>
      <c r="CX16" s="521"/>
      <c r="CY16" s="522"/>
      <c r="CZ16" s="522"/>
      <c r="DA16" s="523"/>
      <c r="DB16" s="515">
        <f>DB18+DB26</f>
        <v>10.030795363559323</v>
      </c>
      <c r="DC16" s="522"/>
      <c r="DD16" s="522"/>
      <c r="DE16" s="523"/>
      <c r="DF16" s="515">
        <f>DF18+DF26</f>
        <v>51.91689453491525</v>
      </c>
      <c r="DG16" s="522"/>
      <c r="DH16" s="522"/>
      <c r="DI16" s="522"/>
      <c r="DJ16" s="522"/>
      <c r="DK16" s="522"/>
      <c r="DL16" s="523"/>
      <c r="DM16" s="515">
        <f>DM18+DM26</f>
        <v>0.8218</v>
      </c>
      <c r="DN16" s="522"/>
      <c r="DO16" s="522"/>
      <c r="DP16" s="522"/>
      <c r="DQ16" s="522"/>
      <c r="DR16" s="523"/>
      <c r="DS16" s="521"/>
      <c r="DT16" s="522"/>
      <c r="DU16" s="522"/>
      <c r="DV16" s="522"/>
      <c r="DW16" s="522"/>
      <c r="DX16" s="523"/>
      <c r="DY16" s="521"/>
      <c r="DZ16" s="522"/>
      <c r="EA16" s="522"/>
      <c r="EB16" s="522"/>
      <c r="EC16" s="522"/>
      <c r="ED16" s="522"/>
      <c r="EE16" s="523"/>
      <c r="EF16" s="521"/>
      <c r="EG16" s="522"/>
      <c r="EH16" s="522"/>
      <c r="EI16" s="522"/>
      <c r="EJ16" s="522"/>
      <c r="EK16" s="522"/>
      <c r="EL16" s="522"/>
      <c r="EM16" s="522"/>
      <c r="EN16" s="523"/>
      <c r="EO16" s="521"/>
      <c r="EP16" s="522"/>
      <c r="EQ16" s="522"/>
      <c r="ER16" s="522"/>
      <c r="ES16" s="522"/>
      <c r="ET16" s="522"/>
      <c r="EU16" s="523"/>
      <c r="EV16" s="521"/>
      <c r="EW16" s="522"/>
      <c r="EX16" s="522"/>
      <c r="EY16" s="522"/>
      <c r="EZ16" s="522"/>
      <c r="FA16" s="523"/>
      <c r="FB16" s="521"/>
      <c r="FC16" s="522"/>
      <c r="FD16" s="522"/>
      <c r="FE16" s="522"/>
      <c r="FF16" s="522"/>
      <c r="FG16" s="522"/>
      <c r="FH16" s="523"/>
      <c r="FI16" s="521"/>
      <c r="FJ16" s="522"/>
      <c r="FK16" s="522"/>
      <c r="FL16" s="522"/>
      <c r="FM16" s="522"/>
      <c r="FN16" s="523"/>
      <c r="FO16" s="521"/>
      <c r="FP16" s="522"/>
      <c r="FQ16" s="522"/>
      <c r="FR16" s="522"/>
      <c r="FS16" s="522"/>
      <c r="FT16" s="523"/>
      <c r="FU16" s="521"/>
      <c r="FV16" s="522"/>
      <c r="FW16" s="522"/>
      <c r="FX16" s="522"/>
      <c r="FY16" s="522"/>
      <c r="FZ16" s="522"/>
      <c r="GA16" s="523"/>
      <c r="GB16" s="521"/>
      <c r="GC16" s="522"/>
      <c r="GD16" s="522"/>
      <c r="GE16" s="522"/>
      <c r="GF16" s="522"/>
      <c r="GG16" s="523"/>
    </row>
    <row r="17" spans="1:189" s="2" customFormat="1" ht="21" customHeight="1">
      <c r="A17" s="518" t="s">
        <v>305</v>
      </c>
      <c r="B17" s="519"/>
      <c r="C17" s="519"/>
      <c r="D17" s="519"/>
      <c r="E17" s="520"/>
      <c r="F17" s="542" t="s">
        <v>306</v>
      </c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4"/>
      <c r="AA17" s="46"/>
      <c r="AB17" s="521"/>
      <c r="AC17" s="522"/>
      <c r="AD17" s="522"/>
      <c r="AE17" s="522"/>
      <c r="AF17" s="522"/>
      <c r="AG17" s="523"/>
      <c r="AH17" s="521"/>
      <c r="AI17" s="522"/>
      <c r="AJ17" s="522"/>
      <c r="AK17" s="522"/>
      <c r="AL17" s="522"/>
      <c r="AM17" s="522"/>
      <c r="AN17" s="523"/>
      <c r="AO17" s="521"/>
      <c r="AP17" s="522"/>
      <c r="AQ17" s="522"/>
      <c r="AR17" s="522"/>
      <c r="AS17" s="522"/>
      <c r="AT17" s="522"/>
      <c r="AU17" s="522"/>
      <c r="AV17" s="522"/>
      <c r="AW17" s="523"/>
      <c r="AX17" s="521"/>
      <c r="AY17" s="522"/>
      <c r="AZ17" s="522"/>
      <c r="BA17" s="522"/>
      <c r="BB17" s="522"/>
      <c r="BC17" s="522"/>
      <c r="BD17" s="523"/>
      <c r="BE17" s="44"/>
      <c r="BF17" s="45"/>
      <c r="BG17" s="45"/>
      <c r="BH17" s="45"/>
      <c r="BI17" s="45"/>
      <c r="BJ17" s="46"/>
      <c r="BK17" s="44"/>
      <c r="BL17" s="45"/>
      <c r="BM17" s="45"/>
      <c r="BN17" s="45"/>
      <c r="BO17" s="45"/>
      <c r="BP17" s="45"/>
      <c r="BQ17" s="46"/>
      <c r="BR17" s="44"/>
      <c r="BS17" s="45"/>
      <c r="BT17" s="45"/>
      <c r="BU17" s="45"/>
      <c r="BV17" s="45"/>
      <c r="BW17" s="46"/>
      <c r="BX17" s="44"/>
      <c r="BY17" s="45"/>
      <c r="BZ17" s="45"/>
      <c r="CA17" s="45"/>
      <c r="CB17" s="45"/>
      <c r="CC17" s="46"/>
      <c r="CD17" s="44"/>
      <c r="CE17" s="45"/>
      <c r="CF17" s="45"/>
      <c r="CG17" s="45"/>
      <c r="CH17" s="45"/>
      <c r="CI17" s="45"/>
      <c r="CJ17" s="46"/>
      <c r="CK17" s="44"/>
      <c r="CL17" s="45"/>
      <c r="CM17" s="45"/>
      <c r="CN17" s="45"/>
      <c r="CO17" s="45"/>
      <c r="CP17" s="46"/>
      <c r="CQ17" s="515">
        <f>CQ18</f>
        <v>44.825461008474576</v>
      </c>
      <c r="CR17" s="516"/>
      <c r="CS17" s="516"/>
      <c r="CT17" s="516"/>
      <c r="CU17" s="516"/>
      <c r="CV17" s="516"/>
      <c r="CW17" s="517"/>
      <c r="CX17" s="521"/>
      <c r="CY17" s="522"/>
      <c r="CZ17" s="522"/>
      <c r="DA17" s="523"/>
      <c r="DB17" s="515">
        <f>DB18</f>
        <v>5.999531313559323</v>
      </c>
      <c r="DC17" s="516"/>
      <c r="DD17" s="516"/>
      <c r="DE17" s="517"/>
      <c r="DF17" s="515">
        <f>DF18</f>
        <v>38.82592969491525</v>
      </c>
      <c r="DG17" s="516"/>
      <c r="DH17" s="516"/>
      <c r="DI17" s="516"/>
      <c r="DJ17" s="516"/>
      <c r="DK17" s="516"/>
      <c r="DL17" s="517"/>
      <c r="DM17" s="521"/>
      <c r="DN17" s="522"/>
      <c r="DO17" s="522"/>
      <c r="DP17" s="522"/>
      <c r="DQ17" s="522"/>
      <c r="DR17" s="523"/>
      <c r="DS17" s="521"/>
      <c r="DT17" s="522"/>
      <c r="DU17" s="522"/>
      <c r="DV17" s="522"/>
      <c r="DW17" s="522"/>
      <c r="DX17" s="523"/>
      <c r="DY17" s="521"/>
      <c r="DZ17" s="522"/>
      <c r="EA17" s="522"/>
      <c r="EB17" s="522"/>
      <c r="EC17" s="522"/>
      <c r="ED17" s="522"/>
      <c r="EE17" s="523"/>
      <c r="EF17" s="521"/>
      <c r="EG17" s="522"/>
      <c r="EH17" s="522"/>
      <c r="EI17" s="522"/>
      <c r="EJ17" s="522"/>
      <c r="EK17" s="522"/>
      <c r="EL17" s="522"/>
      <c r="EM17" s="522"/>
      <c r="EN17" s="523"/>
      <c r="EO17" s="521"/>
      <c r="EP17" s="522"/>
      <c r="EQ17" s="522"/>
      <c r="ER17" s="522"/>
      <c r="ES17" s="522"/>
      <c r="ET17" s="522"/>
      <c r="EU17" s="523"/>
      <c r="EV17" s="521"/>
      <c r="EW17" s="522"/>
      <c r="EX17" s="522"/>
      <c r="EY17" s="522"/>
      <c r="EZ17" s="522"/>
      <c r="FA17" s="523"/>
      <c r="FB17" s="521"/>
      <c r="FC17" s="522"/>
      <c r="FD17" s="522"/>
      <c r="FE17" s="522"/>
      <c r="FF17" s="522"/>
      <c r="FG17" s="522"/>
      <c r="FH17" s="523"/>
      <c r="FI17" s="521"/>
      <c r="FJ17" s="522"/>
      <c r="FK17" s="522"/>
      <c r="FL17" s="522"/>
      <c r="FM17" s="522"/>
      <c r="FN17" s="523"/>
      <c r="FO17" s="521"/>
      <c r="FP17" s="522"/>
      <c r="FQ17" s="522"/>
      <c r="FR17" s="522"/>
      <c r="FS17" s="522"/>
      <c r="FT17" s="523"/>
      <c r="FU17" s="521"/>
      <c r="FV17" s="522"/>
      <c r="FW17" s="522"/>
      <c r="FX17" s="522"/>
      <c r="FY17" s="522"/>
      <c r="FZ17" s="522"/>
      <c r="GA17" s="523"/>
      <c r="GB17" s="521"/>
      <c r="GC17" s="522"/>
      <c r="GD17" s="522"/>
      <c r="GE17" s="522"/>
      <c r="GF17" s="522"/>
      <c r="GG17" s="523"/>
    </row>
    <row r="18" spans="1:189" s="2" customFormat="1" ht="31.5" customHeight="1">
      <c r="A18" s="518" t="s">
        <v>331</v>
      </c>
      <c r="B18" s="519"/>
      <c r="C18" s="519"/>
      <c r="D18" s="519"/>
      <c r="E18" s="520"/>
      <c r="F18" s="542" t="s">
        <v>307</v>
      </c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543"/>
      <c r="R18" s="543"/>
      <c r="S18" s="543"/>
      <c r="T18" s="543"/>
      <c r="U18" s="543"/>
      <c r="V18" s="543"/>
      <c r="W18" s="543"/>
      <c r="X18" s="543"/>
      <c r="Y18" s="543"/>
      <c r="Z18" s="544"/>
      <c r="AA18" s="46"/>
      <c r="AB18" s="521"/>
      <c r="AC18" s="522"/>
      <c r="AD18" s="522"/>
      <c r="AE18" s="522"/>
      <c r="AF18" s="522"/>
      <c r="AG18" s="523"/>
      <c r="AH18" s="521"/>
      <c r="AI18" s="522"/>
      <c r="AJ18" s="522"/>
      <c r="AK18" s="522"/>
      <c r="AL18" s="522"/>
      <c r="AM18" s="522"/>
      <c r="AN18" s="523"/>
      <c r="AO18" s="521"/>
      <c r="AP18" s="522"/>
      <c r="AQ18" s="522"/>
      <c r="AR18" s="522"/>
      <c r="AS18" s="522"/>
      <c r="AT18" s="522"/>
      <c r="AU18" s="522"/>
      <c r="AV18" s="522"/>
      <c r="AW18" s="523"/>
      <c r="AX18" s="521"/>
      <c r="AY18" s="522"/>
      <c r="AZ18" s="522"/>
      <c r="BA18" s="522"/>
      <c r="BB18" s="522"/>
      <c r="BC18" s="522"/>
      <c r="BD18" s="523"/>
      <c r="BE18" s="521"/>
      <c r="BF18" s="522"/>
      <c r="BG18" s="522"/>
      <c r="BH18" s="522"/>
      <c r="BI18" s="522"/>
      <c r="BJ18" s="523"/>
      <c r="BK18" s="521"/>
      <c r="BL18" s="522"/>
      <c r="BM18" s="522"/>
      <c r="BN18" s="522"/>
      <c r="BO18" s="522"/>
      <c r="BP18" s="522"/>
      <c r="BQ18" s="523"/>
      <c r="BR18" s="521"/>
      <c r="BS18" s="522"/>
      <c r="BT18" s="522"/>
      <c r="BU18" s="522"/>
      <c r="BV18" s="522"/>
      <c r="BW18" s="523"/>
      <c r="BX18" s="521"/>
      <c r="BY18" s="522"/>
      <c r="BZ18" s="522"/>
      <c r="CA18" s="522"/>
      <c r="CB18" s="522"/>
      <c r="CC18" s="523"/>
      <c r="CD18" s="521"/>
      <c r="CE18" s="522"/>
      <c r="CF18" s="522"/>
      <c r="CG18" s="522"/>
      <c r="CH18" s="522"/>
      <c r="CI18" s="522"/>
      <c r="CJ18" s="523"/>
      <c r="CK18" s="521"/>
      <c r="CL18" s="522"/>
      <c r="CM18" s="522"/>
      <c r="CN18" s="522"/>
      <c r="CO18" s="522"/>
      <c r="CP18" s="523"/>
      <c r="CQ18" s="515">
        <f>CQ19+CQ20</f>
        <v>44.825461008474576</v>
      </c>
      <c r="CR18" s="522"/>
      <c r="CS18" s="522"/>
      <c r="CT18" s="522"/>
      <c r="CU18" s="522"/>
      <c r="CV18" s="522"/>
      <c r="CW18" s="523"/>
      <c r="CX18" s="521"/>
      <c r="CY18" s="522"/>
      <c r="CZ18" s="522"/>
      <c r="DA18" s="523"/>
      <c r="DB18" s="515">
        <f>DB19</f>
        <v>5.999531313559323</v>
      </c>
      <c r="DC18" s="522"/>
      <c r="DD18" s="522"/>
      <c r="DE18" s="523"/>
      <c r="DF18" s="515">
        <f>DF19+DF20</f>
        <v>38.82592969491525</v>
      </c>
      <c r="DG18" s="522"/>
      <c r="DH18" s="522"/>
      <c r="DI18" s="522"/>
      <c r="DJ18" s="522"/>
      <c r="DK18" s="522"/>
      <c r="DL18" s="523"/>
      <c r="DM18" s="521"/>
      <c r="DN18" s="522"/>
      <c r="DO18" s="522"/>
      <c r="DP18" s="522"/>
      <c r="DQ18" s="522"/>
      <c r="DR18" s="523"/>
      <c r="DS18" s="521"/>
      <c r="DT18" s="522"/>
      <c r="DU18" s="522"/>
      <c r="DV18" s="522"/>
      <c r="DW18" s="522"/>
      <c r="DX18" s="523"/>
      <c r="DY18" s="521"/>
      <c r="DZ18" s="522"/>
      <c r="EA18" s="522"/>
      <c r="EB18" s="522"/>
      <c r="EC18" s="522"/>
      <c r="ED18" s="522"/>
      <c r="EE18" s="523"/>
      <c r="EF18" s="521"/>
      <c r="EG18" s="522"/>
      <c r="EH18" s="522"/>
      <c r="EI18" s="522"/>
      <c r="EJ18" s="522"/>
      <c r="EK18" s="522"/>
      <c r="EL18" s="522"/>
      <c r="EM18" s="522"/>
      <c r="EN18" s="523"/>
      <c r="EO18" s="521"/>
      <c r="EP18" s="522"/>
      <c r="EQ18" s="522"/>
      <c r="ER18" s="522"/>
      <c r="ES18" s="522"/>
      <c r="ET18" s="522"/>
      <c r="EU18" s="523"/>
      <c r="EV18" s="521"/>
      <c r="EW18" s="522"/>
      <c r="EX18" s="522"/>
      <c r="EY18" s="522"/>
      <c r="EZ18" s="522"/>
      <c r="FA18" s="523"/>
      <c r="FB18" s="521"/>
      <c r="FC18" s="522"/>
      <c r="FD18" s="522"/>
      <c r="FE18" s="522"/>
      <c r="FF18" s="522"/>
      <c r="FG18" s="522"/>
      <c r="FH18" s="523"/>
      <c r="FI18" s="521"/>
      <c r="FJ18" s="522"/>
      <c r="FK18" s="522"/>
      <c r="FL18" s="522"/>
      <c r="FM18" s="522"/>
      <c r="FN18" s="523"/>
      <c r="FO18" s="521"/>
      <c r="FP18" s="522"/>
      <c r="FQ18" s="522"/>
      <c r="FR18" s="522"/>
      <c r="FS18" s="522"/>
      <c r="FT18" s="523"/>
      <c r="FU18" s="521"/>
      <c r="FV18" s="522"/>
      <c r="FW18" s="522"/>
      <c r="FX18" s="522"/>
      <c r="FY18" s="522"/>
      <c r="FZ18" s="522"/>
      <c r="GA18" s="523"/>
      <c r="GB18" s="521"/>
      <c r="GC18" s="522"/>
      <c r="GD18" s="522"/>
      <c r="GE18" s="522"/>
      <c r="GF18" s="522"/>
      <c r="GG18" s="523"/>
    </row>
    <row r="19" spans="1:189" s="2" customFormat="1" ht="61.5" customHeight="1">
      <c r="A19" s="573" t="s">
        <v>94</v>
      </c>
      <c r="B19" s="574"/>
      <c r="C19" s="574"/>
      <c r="D19" s="574"/>
      <c r="E19" s="575"/>
      <c r="F19" s="530" t="s">
        <v>387</v>
      </c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2"/>
      <c r="AA19" s="43"/>
      <c r="AB19" s="512">
        <v>1980</v>
      </c>
      <c r="AC19" s="513"/>
      <c r="AD19" s="513"/>
      <c r="AE19" s="513"/>
      <c r="AF19" s="513"/>
      <c r="AG19" s="514"/>
      <c r="AH19" s="512">
        <v>20</v>
      </c>
      <c r="AI19" s="513"/>
      <c r="AJ19" s="513"/>
      <c r="AK19" s="513"/>
      <c r="AL19" s="513"/>
      <c r="AM19" s="513"/>
      <c r="AN19" s="514"/>
      <c r="AO19" s="512" t="s">
        <v>119</v>
      </c>
      <c r="AP19" s="513"/>
      <c r="AQ19" s="513"/>
      <c r="AR19" s="513"/>
      <c r="AS19" s="513"/>
      <c r="AT19" s="513"/>
      <c r="AU19" s="513"/>
      <c r="AV19" s="513"/>
      <c r="AW19" s="514"/>
      <c r="AX19" s="512" t="s">
        <v>116</v>
      </c>
      <c r="AY19" s="513"/>
      <c r="AZ19" s="513"/>
      <c r="BA19" s="513"/>
      <c r="BB19" s="513"/>
      <c r="BC19" s="513"/>
      <c r="BD19" s="514"/>
      <c r="BE19" s="512"/>
      <c r="BF19" s="513"/>
      <c r="BG19" s="513"/>
      <c r="BH19" s="513"/>
      <c r="BI19" s="513"/>
      <c r="BJ19" s="514"/>
      <c r="BK19" s="512"/>
      <c r="BL19" s="513"/>
      <c r="BM19" s="513"/>
      <c r="BN19" s="513"/>
      <c r="BO19" s="513"/>
      <c r="BP19" s="513"/>
      <c r="BQ19" s="514"/>
      <c r="BR19" s="512"/>
      <c r="BS19" s="513"/>
      <c r="BT19" s="513"/>
      <c r="BU19" s="513"/>
      <c r="BV19" s="513"/>
      <c r="BW19" s="514"/>
      <c r="BX19" s="512"/>
      <c r="BY19" s="513"/>
      <c r="BZ19" s="513"/>
      <c r="CA19" s="513"/>
      <c r="CB19" s="513"/>
      <c r="CC19" s="514"/>
      <c r="CD19" s="512"/>
      <c r="CE19" s="513"/>
      <c r="CF19" s="513"/>
      <c r="CG19" s="513"/>
      <c r="CH19" s="513"/>
      <c r="CI19" s="513"/>
      <c r="CJ19" s="514"/>
      <c r="CK19" s="512"/>
      <c r="CL19" s="513"/>
      <c r="CM19" s="513"/>
      <c r="CN19" s="513"/>
      <c r="CO19" s="513"/>
      <c r="CP19" s="514"/>
      <c r="CQ19" s="533">
        <f>DB19+DF19</f>
        <v>23.489461008474578</v>
      </c>
      <c r="CR19" s="513"/>
      <c r="CS19" s="513"/>
      <c r="CT19" s="513"/>
      <c r="CU19" s="513"/>
      <c r="CV19" s="513"/>
      <c r="CW19" s="514"/>
      <c r="CX19" s="512"/>
      <c r="CY19" s="513"/>
      <c r="CZ19" s="513"/>
      <c r="DA19" s="514"/>
      <c r="DB19" s="533">
        <f>7.07944695/1.18</f>
        <v>5.999531313559323</v>
      </c>
      <c r="DC19" s="534"/>
      <c r="DD19" s="534"/>
      <c r="DE19" s="535"/>
      <c r="DF19" s="533">
        <f>20.63811704/1.18</f>
        <v>17.489929694915254</v>
      </c>
      <c r="DG19" s="534"/>
      <c r="DH19" s="534"/>
      <c r="DI19" s="534"/>
      <c r="DJ19" s="534"/>
      <c r="DK19" s="534"/>
      <c r="DL19" s="535"/>
      <c r="DM19" s="512"/>
      <c r="DN19" s="513"/>
      <c r="DO19" s="513"/>
      <c r="DP19" s="513"/>
      <c r="DQ19" s="513"/>
      <c r="DR19" s="514"/>
      <c r="DS19" s="512">
        <v>2019</v>
      </c>
      <c r="DT19" s="513"/>
      <c r="DU19" s="513"/>
      <c r="DV19" s="513"/>
      <c r="DW19" s="513"/>
      <c r="DX19" s="514"/>
      <c r="DY19" s="512">
        <v>17.5</v>
      </c>
      <c r="DZ19" s="513"/>
      <c r="EA19" s="513"/>
      <c r="EB19" s="513"/>
      <c r="EC19" s="513"/>
      <c r="ED19" s="513"/>
      <c r="EE19" s="514"/>
      <c r="EF19" s="512" t="s">
        <v>228</v>
      </c>
      <c r="EG19" s="513"/>
      <c r="EH19" s="513"/>
      <c r="EI19" s="513"/>
      <c r="EJ19" s="513"/>
      <c r="EK19" s="513"/>
      <c r="EL19" s="513"/>
      <c r="EM19" s="513"/>
      <c r="EN19" s="514"/>
      <c r="EO19" s="512" t="s">
        <v>230</v>
      </c>
      <c r="EP19" s="513"/>
      <c r="EQ19" s="513"/>
      <c r="ER19" s="513"/>
      <c r="ES19" s="513"/>
      <c r="ET19" s="513"/>
      <c r="EU19" s="514"/>
      <c r="EV19" s="512"/>
      <c r="EW19" s="513"/>
      <c r="EX19" s="513"/>
      <c r="EY19" s="513"/>
      <c r="EZ19" s="513"/>
      <c r="FA19" s="514"/>
      <c r="FB19" s="512"/>
      <c r="FC19" s="513"/>
      <c r="FD19" s="513"/>
      <c r="FE19" s="513"/>
      <c r="FF19" s="513"/>
      <c r="FG19" s="513"/>
      <c r="FH19" s="514"/>
      <c r="FI19" s="512"/>
      <c r="FJ19" s="513"/>
      <c r="FK19" s="513"/>
      <c r="FL19" s="513"/>
      <c r="FM19" s="513"/>
      <c r="FN19" s="514"/>
      <c r="FO19" s="512"/>
      <c r="FP19" s="513"/>
      <c r="FQ19" s="513"/>
      <c r="FR19" s="513"/>
      <c r="FS19" s="513"/>
      <c r="FT19" s="514"/>
      <c r="FU19" s="512"/>
      <c r="FV19" s="513"/>
      <c r="FW19" s="513"/>
      <c r="FX19" s="513"/>
      <c r="FY19" s="513"/>
      <c r="FZ19" s="513"/>
      <c r="GA19" s="514"/>
      <c r="GB19" s="512"/>
      <c r="GC19" s="513"/>
      <c r="GD19" s="513"/>
      <c r="GE19" s="513"/>
      <c r="GF19" s="513"/>
      <c r="GG19" s="514"/>
    </row>
    <row r="20" spans="1:189" s="2" customFormat="1" ht="28.5" customHeight="1">
      <c r="A20" s="573" t="s">
        <v>95</v>
      </c>
      <c r="B20" s="574"/>
      <c r="C20" s="574"/>
      <c r="D20" s="574"/>
      <c r="E20" s="575"/>
      <c r="F20" s="530" t="s">
        <v>127</v>
      </c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2"/>
      <c r="AA20" s="43"/>
      <c r="AB20" s="512">
        <v>1980</v>
      </c>
      <c r="AC20" s="513"/>
      <c r="AD20" s="513"/>
      <c r="AE20" s="513"/>
      <c r="AF20" s="513"/>
      <c r="AG20" s="514"/>
      <c r="AH20" s="512">
        <v>20</v>
      </c>
      <c r="AI20" s="513"/>
      <c r="AJ20" s="513"/>
      <c r="AK20" s="513"/>
      <c r="AL20" s="513"/>
      <c r="AM20" s="513"/>
      <c r="AN20" s="514"/>
      <c r="AO20" s="512" t="s">
        <v>119</v>
      </c>
      <c r="AP20" s="513"/>
      <c r="AQ20" s="513"/>
      <c r="AR20" s="513"/>
      <c r="AS20" s="513"/>
      <c r="AT20" s="513"/>
      <c r="AU20" s="513"/>
      <c r="AV20" s="513"/>
      <c r="AW20" s="514"/>
      <c r="AX20" s="512" t="s">
        <v>116</v>
      </c>
      <c r="AY20" s="513"/>
      <c r="AZ20" s="513"/>
      <c r="BA20" s="513"/>
      <c r="BB20" s="513"/>
      <c r="BC20" s="513"/>
      <c r="BD20" s="514"/>
      <c r="BE20" s="521"/>
      <c r="BF20" s="522"/>
      <c r="BG20" s="522"/>
      <c r="BH20" s="522"/>
      <c r="BI20" s="522"/>
      <c r="BJ20" s="523"/>
      <c r="BK20" s="521"/>
      <c r="BL20" s="522"/>
      <c r="BM20" s="522"/>
      <c r="BN20" s="522"/>
      <c r="BO20" s="522"/>
      <c r="BP20" s="522"/>
      <c r="BQ20" s="523"/>
      <c r="BR20" s="521"/>
      <c r="BS20" s="522"/>
      <c r="BT20" s="522"/>
      <c r="BU20" s="522"/>
      <c r="BV20" s="522"/>
      <c r="BW20" s="523"/>
      <c r="BX20" s="521"/>
      <c r="BY20" s="522"/>
      <c r="BZ20" s="522"/>
      <c r="CA20" s="522"/>
      <c r="CB20" s="522"/>
      <c r="CC20" s="523"/>
      <c r="CD20" s="521"/>
      <c r="CE20" s="522"/>
      <c r="CF20" s="522"/>
      <c r="CG20" s="522"/>
      <c r="CH20" s="522"/>
      <c r="CI20" s="522"/>
      <c r="CJ20" s="523"/>
      <c r="CK20" s="521"/>
      <c r="CL20" s="522"/>
      <c r="CM20" s="522"/>
      <c r="CN20" s="522"/>
      <c r="CO20" s="522"/>
      <c r="CP20" s="523"/>
      <c r="CQ20" s="512">
        <f>DF20</f>
        <v>21.336</v>
      </c>
      <c r="CR20" s="513"/>
      <c r="CS20" s="513"/>
      <c r="CT20" s="513"/>
      <c r="CU20" s="513"/>
      <c r="CV20" s="513"/>
      <c r="CW20" s="514"/>
      <c r="CX20" s="512"/>
      <c r="CY20" s="513"/>
      <c r="CZ20" s="513"/>
      <c r="DA20" s="514"/>
      <c r="DB20" s="512"/>
      <c r="DC20" s="513"/>
      <c r="DD20" s="513"/>
      <c r="DE20" s="514"/>
      <c r="DF20" s="512">
        <v>21.336</v>
      </c>
      <c r="DG20" s="513"/>
      <c r="DH20" s="513"/>
      <c r="DI20" s="513"/>
      <c r="DJ20" s="513"/>
      <c r="DK20" s="513"/>
      <c r="DL20" s="514"/>
      <c r="DM20" s="521"/>
      <c r="DN20" s="522"/>
      <c r="DO20" s="522"/>
      <c r="DP20" s="522"/>
      <c r="DQ20" s="522"/>
      <c r="DR20" s="523"/>
      <c r="DS20" s="512">
        <v>2019</v>
      </c>
      <c r="DT20" s="513"/>
      <c r="DU20" s="513"/>
      <c r="DV20" s="513"/>
      <c r="DW20" s="513"/>
      <c r="DX20" s="514"/>
      <c r="DY20" s="512">
        <v>17.5</v>
      </c>
      <c r="DZ20" s="513"/>
      <c r="EA20" s="513"/>
      <c r="EB20" s="513"/>
      <c r="EC20" s="513"/>
      <c r="ED20" s="513"/>
      <c r="EE20" s="514"/>
      <c r="EF20" s="512" t="s">
        <v>228</v>
      </c>
      <c r="EG20" s="513"/>
      <c r="EH20" s="513"/>
      <c r="EI20" s="513"/>
      <c r="EJ20" s="513"/>
      <c r="EK20" s="513"/>
      <c r="EL20" s="513"/>
      <c r="EM20" s="513"/>
      <c r="EN20" s="514"/>
      <c r="EO20" s="512" t="s">
        <v>230</v>
      </c>
      <c r="EP20" s="513"/>
      <c r="EQ20" s="513"/>
      <c r="ER20" s="513"/>
      <c r="ES20" s="513"/>
      <c r="ET20" s="513"/>
      <c r="EU20" s="514"/>
      <c r="EV20" s="521"/>
      <c r="EW20" s="522"/>
      <c r="EX20" s="522"/>
      <c r="EY20" s="522"/>
      <c r="EZ20" s="522"/>
      <c r="FA20" s="523"/>
      <c r="FB20" s="521"/>
      <c r="FC20" s="522"/>
      <c r="FD20" s="522"/>
      <c r="FE20" s="522"/>
      <c r="FF20" s="522"/>
      <c r="FG20" s="522"/>
      <c r="FH20" s="523"/>
      <c r="FI20" s="521"/>
      <c r="FJ20" s="522"/>
      <c r="FK20" s="522"/>
      <c r="FL20" s="522"/>
      <c r="FM20" s="522"/>
      <c r="FN20" s="523"/>
      <c r="FO20" s="521"/>
      <c r="FP20" s="522"/>
      <c r="FQ20" s="522"/>
      <c r="FR20" s="522"/>
      <c r="FS20" s="522"/>
      <c r="FT20" s="523"/>
      <c r="FU20" s="521"/>
      <c r="FV20" s="522"/>
      <c r="FW20" s="522"/>
      <c r="FX20" s="522"/>
      <c r="FY20" s="522"/>
      <c r="FZ20" s="522"/>
      <c r="GA20" s="523"/>
      <c r="GB20" s="521"/>
      <c r="GC20" s="522"/>
      <c r="GD20" s="522"/>
      <c r="GE20" s="522"/>
      <c r="GF20" s="522"/>
      <c r="GG20" s="523"/>
    </row>
    <row r="21" spans="1:189" s="2" customFormat="1" ht="10.5" customHeight="1">
      <c r="A21" s="518" t="s">
        <v>309</v>
      </c>
      <c r="B21" s="519"/>
      <c r="C21" s="519"/>
      <c r="D21" s="519"/>
      <c r="E21" s="520"/>
      <c r="F21" s="542" t="s">
        <v>314</v>
      </c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544"/>
      <c r="AA21" s="46"/>
      <c r="AB21" s="521"/>
      <c r="AC21" s="522"/>
      <c r="AD21" s="522"/>
      <c r="AE21" s="522"/>
      <c r="AF21" s="522"/>
      <c r="AG21" s="523"/>
      <c r="AH21" s="521"/>
      <c r="AI21" s="522"/>
      <c r="AJ21" s="522"/>
      <c r="AK21" s="522"/>
      <c r="AL21" s="522"/>
      <c r="AM21" s="522"/>
      <c r="AN21" s="523"/>
      <c r="AO21" s="521"/>
      <c r="AP21" s="522"/>
      <c r="AQ21" s="522"/>
      <c r="AR21" s="522"/>
      <c r="AS21" s="522"/>
      <c r="AT21" s="522"/>
      <c r="AU21" s="522"/>
      <c r="AV21" s="522"/>
      <c r="AW21" s="523"/>
      <c r="AX21" s="521"/>
      <c r="AY21" s="522"/>
      <c r="AZ21" s="522"/>
      <c r="BA21" s="522"/>
      <c r="BB21" s="522"/>
      <c r="BC21" s="522"/>
      <c r="BD21" s="523"/>
      <c r="BE21" s="521"/>
      <c r="BF21" s="522"/>
      <c r="BG21" s="522"/>
      <c r="BH21" s="522"/>
      <c r="BI21" s="522"/>
      <c r="BJ21" s="523"/>
      <c r="BK21" s="521"/>
      <c r="BL21" s="522"/>
      <c r="BM21" s="522"/>
      <c r="BN21" s="522"/>
      <c r="BO21" s="522"/>
      <c r="BP21" s="522"/>
      <c r="BQ21" s="523"/>
      <c r="BR21" s="521"/>
      <c r="BS21" s="522"/>
      <c r="BT21" s="522"/>
      <c r="BU21" s="522"/>
      <c r="BV21" s="522"/>
      <c r="BW21" s="523"/>
      <c r="BX21" s="521"/>
      <c r="BY21" s="522"/>
      <c r="BZ21" s="522"/>
      <c r="CA21" s="522"/>
      <c r="CB21" s="522"/>
      <c r="CC21" s="523"/>
      <c r="CD21" s="521"/>
      <c r="CE21" s="522"/>
      <c r="CF21" s="522"/>
      <c r="CG21" s="522"/>
      <c r="CH21" s="522"/>
      <c r="CI21" s="522"/>
      <c r="CJ21" s="523"/>
      <c r="CK21" s="521"/>
      <c r="CL21" s="522"/>
      <c r="CM21" s="522"/>
      <c r="CN21" s="522"/>
      <c r="CO21" s="522"/>
      <c r="CP21" s="523"/>
      <c r="CQ21" s="521"/>
      <c r="CR21" s="522"/>
      <c r="CS21" s="522"/>
      <c r="CT21" s="522"/>
      <c r="CU21" s="522"/>
      <c r="CV21" s="522"/>
      <c r="CW21" s="523"/>
      <c r="CX21" s="521"/>
      <c r="CY21" s="522"/>
      <c r="CZ21" s="522"/>
      <c r="DA21" s="523"/>
      <c r="DB21" s="521"/>
      <c r="DC21" s="522"/>
      <c r="DD21" s="522"/>
      <c r="DE21" s="523"/>
      <c r="DF21" s="521"/>
      <c r="DG21" s="522"/>
      <c r="DH21" s="522"/>
      <c r="DI21" s="522"/>
      <c r="DJ21" s="522"/>
      <c r="DK21" s="522"/>
      <c r="DL21" s="523"/>
      <c r="DM21" s="521"/>
      <c r="DN21" s="522"/>
      <c r="DO21" s="522"/>
      <c r="DP21" s="522"/>
      <c r="DQ21" s="522"/>
      <c r="DR21" s="523"/>
      <c r="DS21" s="521"/>
      <c r="DT21" s="522"/>
      <c r="DU21" s="522"/>
      <c r="DV21" s="522"/>
      <c r="DW21" s="522"/>
      <c r="DX21" s="523"/>
      <c r="DY21" s="521"/>
      <c r="DZ21" s="522"/>
      <c r="EA21" s="522"/>
      <c r="EB21" s="522"/>
      <c r="EC21" s="522"/>
      <c r="ED21" s="522"/>
      <c r="EE21" s="523"/>
      <c r="EF21" s="521"/>
      <c r="EG21" s="522"/>
      <c r="EH21" s="522"/>
      <c r="EI21" s="522"/>
      <c r="EJ21" s="522"/>
      <c r="EK21" s="522"/>
      <c r="EL21" s="522"/>
      <c r="EM21" s="522"/>
      <c r="EN21" s="523"/>
      <c r="EO21" s="521"/>
      <c r="EP21" s="522"/>
      <c r="EQ21" s="522"/>
      <c r="ER21" s="522"/>
      <c r="ES21" s="522"/>
      <c r="ET21" s="522"/>
      <c r="EU21" s="523"/>
      <c r="EV21" s="521"/>
      <c r="EW21" s="522"/>
      <c r="EX21" s="522"/>
      <c r="EY21" s="522"/>
      <c r="EZ21" s="522"/>
      <c r="FA21" s="523"/>
      <c r="FB21" s="521"/>
      <c r="FC21" s="522"/>
      <c r="FD21" s="522"/>
      <c r="FE21" s="522"/>
      <c r="FF21" s="522"/>
      <c r="FG21" s="522"/>
      <c r="FH21" s="523"/>
      <c r="FI21" s="521"/>
      <c r="FJ21" s="522"/>
      <c r="FK21" s="522"/>
      <c r="FL21" s="522"/>
      <c r="FM21" s="522"/>
      <c r="FN21" s="523"/>
      <c r="FO21" s="521"/>
      <c r="FP21" s="522"/>
      <c r="FQ21" s="522"/>
      <c r="FR21" s="522"/>
      <c r="FS21" s="522"/>
      <c r="FT21" s="523"/>
      <c r="FU21" s="521"/>
      <c r="FV21" s="522"/>
      <c r="FW21" s="522"/>
      <c r="FX21" s="522"/>
      <c r="FY21" s="522"/>
      <c r="FZ21" s="522"/>
      <c r="GA21" s="523"/>
      <c r="GB21" s="521"/>
      <c r="GC21" s="522"/>
      <c r="GD21" s="522"/>
      <c r="GE21" s="522"/>
      <c r="GF21" s="522"/>
      <c r="GG21" s="523"/>
    </row>
    <row r="22" spans="1:189" s="2" customFormat="1" ht="31.5" customHeight="1">
      <c r="A22" s="518" t="s">
        <v>335</v>
      </c>
      <c r="B22" s="519"/>
      <c r="C22" s="519"/>
      <c r="D22" s="519"/>
      <c r="E22" s="520"/>
      <c r="F22" s="542" t="s">
        <v>307</v>
      </c>
      <c r="G22" s="543"/>
      <c r="H22" s="543"/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4"/>
      <c r="AA22" s="46"/>
      <c r="AB22" s="521"/>
      <c r="AC22" s="522"/>
      <c r="AD22" s="522"/>
      <c r="AE22" s="522"/>
      <c r="AF22" s="522"/>
      <c r="AG22" s="523"/>
      <c r="AH22" s="521"/>
      <c r="AI22" s="522"/>
      <c r="AJ22" s="522"/>
      <c r="AK22" s="522"/>
      <c r="AL22" s="522"/>
      <c r="AM22" s="522"/>
      <c r="AN22" s="523"/>
      <c r="AO22" s="521"/>
      <c r="AP22" s="522"/>
      <c r="AQ22" s="522"/>
      <c r="AR22" s="522"/>
      <c r="AS22" s="522"/>
      <c r="AT22" s="522"/>
      <c r="AU22" s="522"/>
      <c r="AV22" s="522"/>
      <c r="AW22" s="523"/>
      <c r="AX22" s="521"/>
      <c r="AY22" s="522"/>
      <c r="AZ22" s="522"/>
      <c r="BA22" s="522"/>
      <c r="BB22" s="522"/>
      <c r="BC22" s="522"/>
      <c r="BD22" s="523"/>
      <c r="BE22" s="521"/>
      <c r="BF22" s="522"/>
      <c r="BG22" s="522"/>
      <c r="BH22" s="522"/>
      <c r="BI22" s="522"/>
      <c r="BJ22" s="523"/>
      <c r="BK22" s="521"/>
      <c r="BL22" s="522"/>
      <c r="BM22" s="522"/>
      <c r="BN22" s="522"/>
      <c r="BO22" s="522"/>
      <c r="BP22" s="522"/>
      <c r="BQ22" s="523"/>
      <c r="BR22" s="521"/>
      <c r="BS22" s="522"/>
      <c r="BT22" s="522"/>
      <c r="BU22" s="522"/>
      <c r="BV22" s="522"/>
      <c r="BW22" s="523"/>
      <c r="BX22" s="521"/>
      <c r="BY22" s="522"/>
      <c r="BZ22" s="522"/>
      <c r="CA22" s="522"/>
      <c r="CB22" s="522"/>
      <c r="CC22" s="523"/>
      <c r="CD22" s="521"/>
      <c r="CE22" s="522"/>
      <c r="CF22" s="522"/>
      <c r="CG22" s="522"/>
      <c r="CH22" s="522"/>
      <c r="CI22" s="522"/>
      <c r="CJ22" s="523"/>
      <c r="CK22" s="521"/>
      <c r="CL22" s="522"/>
      <c r="CM22" s="522"/>
      <c r="CN22" s="522"/>
      <c r="CO22" s="522"/>
      <c r="CP22" s="523"/>
      <c r="CQ22" s="521"/>
      <c r="CR22" s="522"/>
      <c r="CS22" s="522"/>
      <c r="CT22" s="522"/>
      <c r="CU22" s="522"/>
      <c r="CV22" s="522"/>
      <c r="CW22" s="523"/>
      <c r="CX22" s="521"/>
      <c r="CY22" s="522"/>
      <c r="CZ22" s="522"/>
      <c r="DA22" s="523"/>
      <c r="DB22" s="521"/>
      <c r="DC22" s="522"/>
      <c r="DD22" s="522"/>
      <c r="DE22" s="523"/>
      <c r="DF22" s="521"/>
      <c r="DG22" s="522"/>
      <c r="DH22" s="522"/>
      <c r="DI22" s="522"/>
      <c r="DJ22" s="522"/>
      <c r="DK22" s="522"/>
      <c r="DL22" s="523"/>
      <c r="DM22" s="521"/>
      <c r="DN22" s="522"/>
      <c r="DO22" s="522"/>
      <c r="DP22" s="522"/>
      <c r="DQ22" s="522"/>
      <c r="DR22" s="523"/>
      <c r="DS22" s="521"/>
      <c r="DT22" s="522"/>
      <c r="DU22" s="522"/>
      <c r="DV22" s="522"/>
      <c r="DW22" s="522"/>
      <c r="DX22" s="523"/>
      <c r="DY22" s="521"/>
      <c r="DZ22" s="522"/>
      <c r="EA22" s="522"/>
      <c r="EB22" s="522"/>
      <c r="EC22" s="522"/>
      <c r="ED22" s="522"/>
      <c r="EE22" s="523"/>
      <c r="EF22" s="521"/>
      <c r="EG22" s="522"/>
      <c r="EH22" s="522"/>
      <c r="EI22" s="522"/>
      <c r="EJ22" s="522"/>
      <c r="EK22" s="522"/>
      <c r="EL22" s="522"/>
      <c r="EM22" s="522"/>
      <c r="EN22" s="523"/>
      <c r="EO22" s="521"/>
      <c r="EP22" s="522"/>
      <c r="EQ22" s="522"/>
      <c r="ER22" s="522"/>
      <c r="ES22" s="522"/>
      <c r="ET22" s="522"/>
      <c r="EU22" s="523"/>
      <c r="EV22" s="521"/>
      <c r="EW22" s="522"/>
      <c r="EX22" s="522"/>
      <c r="EY22" s="522"/>
      <c r="EZ22" s="522"/>
      <c r="FA22" s="523"/>
      <c r="FB22" s="521"/>
      <c r="FC22" s="522"/>
      <c r="FD22" s="522"/>
      <c r="FE22" s="522"/>
      <c r="FF22" s="522"/>
      <c r="FG22" s="522"/>
      <c r="FH22" s="523"/>
      <c r="FI22" s="521"/>
      <c r="FJ22" s="522"/>
      <c r="FK22" s="522"/>
      <c r="FL22" s="522"/>
      <c r="FM22" s="522"/>
      <c r="FN22" s="523"/>
      <c r="FO22" s="521"/>
      <c r="FP22" s="522"/>
      <c r="FQ22" s="522"/>
      <c r="FR22" s="522"/>
      <c r="FS22" s="522"/>
      <c r="FT22" s="523"/>
      <c r="FU22" s="521"/>
      <c r="FV22" s="522"/>
      <c r="FW22" s="522"/>
      <c r="FX22" s="522"/>
      <c r="FY22" s="522"/>
      <c r="FZ22" s="522"/>
      <c r="GA22" s="523"/>
      <c r="GB22" s="521"/>
      <c r="GC22" s="522"/>
      <c r="GD22" s="522"/>
      <c r="GE22" s="522"/>
      <c r="GF22" s="522"/>
      <c r="GG22" s="523"/>
    </row>
    <row r="23" spans="1:189" s="2" customFormat="1" ht="10.5" customHeight="1">
      <c r="A23" s="573" t="s">
        <v>305</v>
      </c>
      <c r="B23" s="574"/>
      <c r="C23" s="574"/>
      <c r="D23" s="574"/>
      <c r="E23" s="575"/>
      <c r="F23" s="576" t="s">
        <v>308</v>
      </c>
      <c r="G23" s="577"/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578"/>
      <c r="AA23" s="43"/>
      <c r="AB23" s="512"/>
      <c r="AC23" s="513"/>
      <c r="AD23" s="513"/>
      <c r="AE23" s="513"/>
      <c r="AF23" s="513"/>
      <c r="AG23" s="514"/>
      <c r="AH23" s="512"/>
      <c r="AI23" s="513"/>
      <c r="AJ23" s="513"/>
      <c r="AK23" s="513"/>
      <c r="AL23" s="513"/>
      <c r="AM23" s="513"/>
      <c r="AN23" s="514"/>
      <c r="AO23" s="512"/>
      <c r="AP23" s="513"/>
      <c r="AQ23" s="513"/>
      <c r="AR23" s="513"/>
      <c r="AS23" s="513"/>
      <c r="AT23" s="513"/>
      <c r="AU23" s="513"/>
      <c r="AV23" s="513"/>
      <c r="AW23" s="514"/>
      <c r="AX23" s="512"/>
      <c r="AY23" s="513"/>
      <c r="AZ23" s="513"/>
      <c r="BA23" s="513"/>
      <c r="BB23" s="513"/>
      <c r="BC23" s="513"/>
      <c r="BD23" s="514"/>
      <c r="BE23" s="512"/>
      <c r="BF23" s="513"/>
      <c r="BG23" s="513"/>
      <c r="BH23" s="513"/>
      <c r="BI23" s="513"/>
      <c r="BJ23" s="514"/>
      <c r="BK23" s="512"/>
      <c r="BL23" s="513"/>
      <c r="BM23" s="513"/>
      <c r="BN23" s="513"/>
      <c r="BO23" s="513"/>
      <c r="BP23" s="513"/>
      <c r="BQ23" s="514"/>
      <c r="BR23" s="512"/>
      <c r="BS23" s="513"/>
      <c r="BT23" s="513"/>
      <c r="BU23" s="513"/>
      <c r="BV23" s="513"/>
      <c r="BW23" s="514"/>
      <c r="BX23" s="512"/>
      <c r="BY23" s="513"/>
      <c r="BZ23" s="513"/>
      <c r="CA23" s="513"/>
      <c r="CB23" s="513"/>
      <c r="CC23" s="514"/>
      <c r="CD23" s="512"/>
      <c r="CE23" s="513"/>
      <c r="CF23" s="513"/>
      <c r="CG23" s="513"/>
      <c r="CH23" s="513"/>
      <c r="CI23" s="513"/>
      <c r="CJ23" s="514"/>
      <c r="CK23" s="512"/>
      <c r="CL23" s="513"/>
      <c r="CM23" s="513"/>
      <c r="CN23" s="513"/>
      <c r="CO23" s="513"/>
      <c r="CP23" s="514"/>
      <c r="CQ23" s="512"/>
      <c r="CR23" s="513"/>
      <c r="CS23" s="513"/>
      <c r="CT23" s="513"/>
      <c r="CU23" s="513"/>
      <c r="CV23" s="513"/>
      <c r="CW23" s="514"/>
      <c r="CX23" s="512"/>
      <c r="CY23" s="513"/>
      <c r="CZ23" s="513"/>
      <c r="DA23" s="514"/>
      <c r="DB23" s="512"/>
      <c r="DC23" s="513"/>
      <c r="DD23" s="513"/>
      <c r="DE23" s="514"/>
      <c r="DF23" s="512"/>
      <c r="DG23" s="513"/>
      <c r="DH23" s="513"/>
      <c r="DI23" s="513"/>
      <c r="DJ23" s="513"/>
      <c r="DK23" s="513"/>
      <c r="DL23" s="514"/>
      <c r="DM23" s="512"/>
      <c r="DN23" s="513"/>
      <c r="DO23" s="513"/>
      <c r="DP23" s="513"/>
      <c r="DQ23" s="513"/>
      <c r="DR23" s="514"/>
      <c r="DS23" s="512"/>
      <c r="DT23" s="513"/>
      <c r="DU23" s="513"/>
      <c r="DV23" s="513"/>
      <c r="DW23" s="513"/>
      <c r="DX23" s="514"/>
      <c r="DY23" s="512"/>
      <c r="DZ23" s="513"/>
      <c r="EA23" s="513"/>
      <c r="EB23" s="513"/>
      <c r="EC23" s="513"/>
      <c r="ED23" s="513"/>
      <c r="EE23" s="514"/>
      <c r="EF23" s="512"/>
      <c r="EG23" s="513"/>
      <c r="EH23" s="513"/>
      <c r="EI23" s="513"/>
      <c r="EJ23" s="513"/>
      <c r="EK23" s="513"/>
      <c r="EL23" s="513"/>
      <c r="EM23" s="513"/>
      <c r="EN23" s="514"/>
      <c r="EO23" s="512"/>
      <c r="EP23" s="513"/>
      <c r="EQ23" s="513"/>
      <c r="ER23" s="513"/>
      <c r="ES23" s="513"/>
      <c r="ET23" s="513"/>
      <c r="EU23" s="514"/>
      <c r="EV23" s="512"/>
      <c r="EW23" s="513"/>
      <c r="EX23" s="513"/>
      <c r="EY23" s="513"/>
      <c r="EZ23" s="513"/>
      <c r="FA23" s="514"/>
      <c r="FB23" s="512"/>
      <c r="FC23" s="513"/>
      <c r="FD23" s="513"/>
      <c r="FE23" s="513"/>
      <c r="FF23" s="513"/>
      <c r="FG23" s="513"/>
      <c r="FH23" s="514"/>
      <c r="FI23" s="512"/>
      <c r="FJ23" s="513"/>
      <c r="FK23" s="513"/>
      <c r="FL23" s="513"/>
      <c r="FM23" s="513"/>
      <c r="FN23" s="514"/>
      <c r="FO23" s="512"/>
      <c r="FP23" s="513"/>
      <c r="FQ23" s="513"/>
      <c r="FR23" s="513"/>
      <c r="FS23" s="513"/>
      <c r="FT23" s="514"/>
      <c r="FU23" s="512"/>
      <c r="FV23" s="513"/>
      <c r="FW23" s="513"/>
      <c r="FX23" s="513"/>
      <c r="FY23" s="513"/>
      <c r="FZ23" s="513"/>
      <c r="GA23" s="514"/>
      <c r="GB23" s="512"/>
      <c r="GC23" s="513"/>
      <c r="GD23" s="513"/>
      <c r="GE23" s="513"/>
      <c r="GF23" s="513"/>
      <c r="GG23" s="514"/>
    </row>
    <row r="24" spans="1:189" s="2" customFormat="1" ht="10.5" customHeight="1">
      <c r="A24" s="573" t="s">
        <v>309</v>
      </c>
      <c r="B24" s="574"/>
      <c r="C24" s="574"/>
      <c r="D24" s="574"/>
      <c r="E24" s="575"/>
      <c r="F24" s="576" t="s">
        <v>310</v>
      </c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577"/>
      <c r="Y24" s="577"/>
      <c r="Z24" s="578"/>
      <c r="AA24" s="43"/>
      <c r="AB24" s="512"/>
      <c r="AC24" s="513"/>
      <c r="AD24" s="513"/>
      <c r="AE24" s="513"/>
      <c r="AF24" s="513"/>
      <c r="AG24" s="514"/>
      <c r="AH24" s="512"/>
      <c r="AI24" s="513"/>
      <c r="AJ24" s="513"/>
      <c r="AK24" s="513"/>
      <c r="AL24" s="513"/>
      <c r="AM24" s="513"/>
      <c r="AN24" s="514"/>
      <c r="AO24" s="512"/>
      <c r="AP24" s="513"/>
      <c r="AQ24" s="513"/>
      <c r="AR24" s="513"/>
      <c r="AS24" s="513"/>
      <c r="AT24" s="513"/>
      <c r="AU24" s="513"/>
      <c r="AV24" s="513"/>
      <c r="AW24" s="514"/>
      <c r="AX24" s="512"/>
      <c r="AY24" s="513"/>
      <c r="AZ24" s="513"/>
      <c r="BA24" s="513"/>
      <c r="BB24" s="513"/>
      <c r="BC24" s="513"/>
      <c r="BD24" s="514"/>
      <c r="BE24" s="512"/>
      <c r="BF24" s="513"/>
      <c r="BG24" s="513"/>
      <c r="BH24" s="513"/>
      <c r="BI24" s="513"/>
      <c r="BJ24" s="514"/>
      <c r="BK24" s="512"/>
      <c r="BL24" s="513"/>
      <c r="BM24" s="513"/>
      <c r="BN24" s="513"/>
      <c r="BO24" s="513"/>
      <c r="BP24" s="513"/>
      <c r="BQ24" s="514"/>
      <c r="BR24" s="512"/>
      <c r="BS24" s="513"/>
      <c r="BT24" s="513"/>
      <c r="BU24" s="513"/>
      <c r="BV24" s="513"/>
      <c r="BW24" s="514"/>
      <c r="BX24" s="512"/>
      <c r="BY24" s="513"/>
      <c r="BZ24" s="513"/>
      <c r="CA24" s="513"/>
      <c r="CB24" s="513"/>
      <c r="CC24" s="514"/>
      <c r="CD24" s="512"/>
      <c r="CE24" s="513"/>
      <c r="CF24" s="513"/>
      <c r="CG24" s="513"/>
      <c r="CH24" s="513"/>
      <c r="CI24" s="513"/>
      <c r="CJ24" s="514"/>
      <c r="CK24" s="512"/>
      <c r="CL24" s="513"/>
      <c r="CM24" s="513"/>
      <c r="CN24" s="513"/>
      <c r="CO24" s="513"/>
      <c r="CP24" s="514"/>
      <c r="CQ24" s="512"/>
      <c r="CR24" s="513"/>
      <c r="CS24" s="513"/>
      <c r="CT24" s="513"/>
      <c r="CU24" s="513"/>
      <c r="CV24" s="513"/>
      <c r="CW24" s="514"/>
      <c r="CX24" s="512"/>
      <c r="CY24" s="513"/>
      <c r="CZ24" s="513"/>
      <c r="DA24" s="514"/>
      <c r="DB24" s="512"/>
      <c r="DC24" s="513"/>
      <c r="DD24" s="513"/>
      <c r="DE24" s="514"/>
      <c r="DF24" s="512"/>
      <c r="DG24" s="513"/>
      <c r="DH24" s="513"/>
      <c r="DI24" s="513"/>
      <c r="DJ24" s="513"/>
      <c r="DK24" s="513"/>
      <c r="DL24" s="514"/>
      <c r="DM24" s="512"/>
      <c r="DN24" s="513"/>
      <c r="DO24" s="513"/>
      <c r="DP24" s="513"/>
      <c r="DQ24" s="513"/>
      <c r="DR24" s="514"/>
      <c r="DS24" s="512"/>
      <c r="DT24" s="513"/>
      <c r="DU24" s="513"/>
      <c r="DV24" s="513"/>
      <c r="DW24" s="513"/>
      <c r="DX24" s="514"/>
      <c r="DY24" s="512"/>
      <c r="DZ24" s="513"/>
      <c r="EA24" s="513"/>
      <c r="EB24" s="513"/>
      <c r="EC24" s="513"/>
      <c r="ED24" s="513"/>
      <c r="EE24" s="514"/>
      <c r="EF24" s="512"/>
      <c r="EG24" s="513"/>
      <c r="EH24" s="513"/>
      <c r="EI24" s="513"/>
      <c r="EJ24" s="513"/>
      <c r="EK24" s="513"/>
      <c r="EL24" s="513"/>
      <c r="EM24" s="513"/>
      <c r="EN24" s="514"/>
      <c r="EO24" s="512"/>
      <c r="EP24" s="513"/>
      <c r="EQ24" s="513"/>
      <c r="ER24" s="513"/>
      <c r="ES24" s="513"/>
      <c r="ET24" s="513"/>
      <c r="EU24" s="514"/>
      <c r="EV24" s="512"/>
      <c r="EW24" s="513"/>
      <c r="EX24" s="513"/>
      <c r="EY24" s="513"/>
      <c r="EZ24" s="513"/>
      <c r="FA24" s="514"/>
      <c r="FB24" s="512"/>
      <c r="FC24" s="513"/>
      <c r="FD24" s="513"/>
      <c r="FE24" s="513"/>
      <c r="FF24" s="513"/>
      <c r="FG24" s="513"/>
      <c r="FH24" s="514"/>
      <c r="FI24" s="512"/>
      <c r="FJ24" s="513"/>
      <c r="FK24" s="513"/>
      <c r="FL24" s="513"/>
      <c r="FM24" s="513"/>
      <c r="FN24" s="514"/>
      <c r="FO24" s="512"/>
      <c r="FP24" s="513"/>
      <c r="FQ24" s="513"/>
      <c r="FR24" s="513"/>
      <c r="FS24" s="513"/>
      <c r="FT24" s="514"/>
      <c r="FU24" s="512"/>
      <c r="FV24" s="513"/>
      <c r="FW24" s="513"/>
      <c r="FX24" s="513"/>
      <c r="FY24" s="513"/>
      <c r="FZ24" s="513"/>
      <c r="GA24" s="514"/>
      <c r="GB24" s="512"/>
      <c r="GC24" s="513"/>
      <c r="GD24" s="513"/>
      <c r="GE24" s="513"/>
      <c r="GF24" s="513"/>
      <c r="GG24" s="514"/>
    </row>
    <row r="25" spans="1:189" s="2" customFormat="1" ht="10.5" customHeight="1">
      <c r="A25" s="573" t="s">
        <v>311</v>
      </c>
      <c r="B25" s="574"/>
      <c r="C25" s="574"/>
      <c r="D25" s="574"/>
      <c r="E25" s="575"/>
      <c r="F25" s="576"/>
      <c r="G25" s="577"/>
      <c r="H25" s="577"/>
      <c r="I25" s="577"/>
      <c r="J25" s="577"/>
      <c r="K25" s="577"/>
      <c r="L25" s="577"/>
      <c r="M25" s="577"/>
      <c r="N25" s="577"/>
      <c r="O25" s="577"/>
      <c r="P25" s="577"/>
      <c r="Q25" s="577"/>
      <c r="R25" s="577"/>
      <c r="S25" s="577"/>
      <c r="T25" s="577"/>
      <c r="U25" s="577"/>
      <c r="V25" s="577"/>
      <c r="W25" s="577"/>
      <c r="X25" s="577"/>
      <c r="Y25" s="577"/>
      <c r="Z25" s="578"/>
      <c r="AA25" s="43"/>
      <c r="AB25" s="512"/>
      <c r="AC25" s="513"/>
      <c r="AD25" s="513"/>
      <c r="AE25" s="513"/>
      <c r="AF25" s="513"/>
      <c r="AG25" s="514"/>
      <c r="AH25" s="512"/>
      <c r="AI25" s="513"/>
      <c r="AJ25" s="513"/>
      <c r="AK25" s="513"/>
      <c r="AL25" s="513"/>
      <c r="AM25" s="513"/>
      <c r="AN25" s="514"/>
      <c r="AO25" s="512"/>
      <c r="AP25" s="513"/>
      <c r="AQ25" s="513"/>
      <c r="AR25" s="513"/>
      <c r="AS25" s="513"/>
      <c r="AT25" s="513"/>
      <c r="AU25" s="513"/>
      <c r="AV25" s="513"/>
      <c r="AW25" s="514"/>
      <c r="AX25" s="512"/>
      <c r="AY25" s="513"/>
      <c r="AZ25" s="513"/>
      <c r="BA25" s="513"/>
      <c r="BB25" s="513"/>
      <c r="BC25" s="513"/>
      <c r="BD25" s="514"/>
      <c r="BE25" s="512"/>
      <c r="BF25" s="513"/>
      <c r="BG25" s="513"/>
      <c r="BH25" s="513"/>
      <c r="BI25" s="513"/>
      <c r="BJ25" s="514"/>
      <c r="BK25" s="512"/>
      <c r="BL25" s="513"/>
      <c r="BM25" s="513"/>
      <c r="BN25" s="513"/>
      <c r="BO25" s="513"/>
      <c r="BP25" s="513"/>
      <c r="BQ25" s="514"/>
      <c r="BR25" s="512"/>
      <c r="BS25" s="513"/>
      <c r="BT25" s="513"/>
      <c r="BU25" s="513"/>
      <c r="BV25" s="513"/>
      <c r="BW25" s="514"/>
      <c r="BX25" s="512"/>
      <c r="BY25" s="513"/>
      <c r="BZ25" s="513"/>
      <c r="CA25" s="513"/>
      <c r="CB25" s="513"/>
      <c r="CC25" s="514"/>
      <c r="CD25" s="512"/>
      <c r="CE25" s="513"/>
      <c r="CF25" s="513"/>
      <c r="CG25" s="513"/>
      <c r="CH25" s="513"/>
      <c r="CI25" s="513"/>
      <c r="CJ25" s="514"/>
      <c r="CK25" s="512"/>
      <c r="CL25" s="513"/>
      <c r="CM25" s="513"/>
      <c r="CN25" s="513"/>
      <c r="CO25" s="513"/>
      <c r="CP25" s="514"/>
      <c r="CQ25" s="512"/>
      <c r="CR25" s="513"/>
      <c r="CS25" s="513"/>
      <c r="CT25" s="513"/>
      <c r="CU25" s="513"/>
      <c r="CV25" s="513"/>
      <c r="CW25" s="514"/>
      <c r="CX25" s="512"/>
      <c r="CY25" s="513"/>
      <c r="CZ25" s="513"/>
      <c r="DA25" s="514"/>
      <c r="DB25" s="512"/>
      <c r="DC25" s="513"/>
      <c r="DD25" s="513"/>
      <c r="DE25" s="514"/>
      <c r="DF25" s="512"/>
      <c r="DG25" s="513"/>
      <c r="DH25" s="513"/>
      <c r="DI25" s="513"/>
      <c r="DJ25" s="513"/>
      <c r="DK25" s="513"/>
      <c r="DL25" s="514"/>
      <c r="DM25" s="512"/>
      <c r="DN25" s="513"/>
      <c r="DO25" s="513"/>
      <c r="DP25" s="513"/>
      <c r="DQ25" s="513"/>
      <c r="DR25" s="514"/>
      <c r="DS25" s="512"/>
      <c r="DT25" s="513"/>
      <c r="DU25" s="513"/>
      <c r="DV25" s="513"/>
      <c r="DW25" s="513"/>
      <c r="DX25" s="514"/>
      <c r="DY25" s="512"/>
      <c r="DZ25" s="513"/>
      <c r="EA25" s="513"/>
      <c r="EB25" s="513"/>
      <c r="EC25" s="513"/>
      <c r="ED25" s="513"/>
      <c r="EE25" s="514"/>
      <c r="EF25" s="512"/>
      <c r="EG25" s="513"/>
      <c r="EH25" s="513"/>
      <c r="EI25" s="513"/>
      <c r="EJ25" s="513"/>
      <c r="EK25" s="513"/>
      <c r="EL25" s="513"/>
      <c r="EM25" s="513"/>
      <c r="EN25" s="514"/>
      <c r="EO25" s="512"/>
      <c r="EP25" s="513"/>
      <c r="EQ25" s="513"/>
      <c r="ER25" s="513"/>
      <c r="ES25" s="513"/>
      <c r="ET25" s="513"/>
      <c r="EU25" s="514"/>
      <c r="EV25" s="512"/>
      <c r="EW25" s="513"/>
      <c r="EX25" s="513"/>
      <c r="EY25" s="513"/>
      <c r="EZ25" s="513"/>
      <c r="FA25" s="514"/>
      <c r="FB25" s="512"/>
      <c r="FC25" s="513"/>
      <c r="FD25" s="513"/>
      <c r="FE25" s="513"/>
      <c r="FF25" s="513"/>
      <c r="FG25" s="513"/>
      <c r="FH25" s="514"/>
      <c r="FI25" s="512"/>
      <c r="FJ25" s="513"/>
      <c r="FK25" s="513"/>
      <c r="FL25" s="513"/>
      <c r="FM25" s="513"/>
      <c r="FN25" s="514"/>
      <c r="FO25" s="512"/>
      <c r="FP25" s="513"/>
      <c r="FQ25" s="513"/>
      <c r="FR25" s="513"/>
      <c r="FS25" s="513"/>
      <c r="FT25" s="514"/>
      <c r="FU25" s="512"/>
      <c r="FV25" s="513"/>
      <c r="FW25" s="513"/>
      <c r="FX25" s="513"/>
      <c r="FY25" s="513"/>
      <c r="FZ25" s="513"/>
      <c r="GA25" s="514"/>
      <c r="GB25" s="512"/>
      <c r="GC25" s="513"/>
      <c r="GD25" s="513"/>
      <c r="GE25" s="513"/>
      <c r="GF25" s="513"/>
      <c r="GG25" s="514"/>
    </row>
    <row r="26" spans="1:189" s="2" customFormat="1" ht="10.5" customHeight="1">
      <c r="A26" s="518" t="s">
        <v>336</v>
      </c>
      <c r="B26" s="519"/>
      <c r="C26" s="519"/>
      <c r="D26" s="519"/>
      <c r="E26" s="520"/>
      <c r="F26" s="542" t="s">
        <v>286</v>
      </c>
      <c r="G26" s="543"/>
      <c r="H26" s="543"/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4"/>
      <c r="AA26" s="46"/>
      <c r="AB26" s="521"/>
      <c r="AC26" s="522"/>
      <c r="AD26" s="522"/>
      <c r="AE26" s="522"/>
      <c r="AF26" s="522"/>
      <c r="AG26" s="523"/>
      <c r="AH26" s="521"/>
      <c r="AI26" s="522"/>
      <c r="AJ26" s="522"/>
      <c r="AK26" s="522"/>
      <c r="AL26" s="522"/>
      <c r="AM26" s="522"/>
      <c r="AN26" s="523"/>
      <c r="AO26" s="521"/>
      <c r="AP26" s="522"/>
      <c r="AQ26" s="522"/>
      <c r="AR26" s="522"/>
      <c r="AS26" s="522"/>
      <c r="AT26" s="522"/>
      <c r="AU26" s="522"/>
      <c r="AV26" s="522"/>
      <c r="AW26" s="523"/>
      <c r="AX26" s="521"/>
      <c r="AY26" s="522"/>
      <c r="AZ26" s="522"/>
      <c r="BA26" s="522"/>
      <c r="BB26" s="522"/>
      <c r="BC26" s="522"/>
      <c r="BD26" s="523"/>
      <c r="BE26" s="521"/>
      <c r="BF26" s="522"/>
      <c r="BG26" s="522"/>
      <c r="BH26" s="522"/>
      <c r="BI26" s="522"/>
      <c r="BJ26" s="523"/>
      <c r="BK26" s="521"/>
      <c r="BL26" s="522"/>
      <c r="BM26" s="522"/>
      <c r="BN26" s="522"/>
      <c r="BO26" s="522"/>
      <c r="BP26" s="522"/>
      <c r="BQ26" s="523"/>
      <c r="BR26" s="521"/>
      <c r="BS26" s="522"/>
      <c r="BT26" s="522"/>
      <c r="BU26" s="522"/>
      <c r="BV26" s="522"/>
      <c r="BW26" s="523"/>
      <c r="BX26" s="521"/>
      <c r="BY26" s="522"/>
      <c r="BZ26" s="522"/>
      <c r="CA26" s="522"/>
      <c r="CB26" s="522"/>
      <c r="CC26" s="523"/>
      <c r="CD26" s="521"/>
      <c r="CE26" s="522"/>
      <c r="CF26" s="522"/>
      <c r="CG26" s="522"/>
      <c r="CH26" s="522"/>
      <c r="CI26" s="522"/>
      <c r="CJ26" s="523"/>
      <c r="CK26" s="521"/>
      <c r="CL26" s="522"/>
      <c r="CM26" s="522"/>
      <c r="CN26" s="522"/>
      <c r="CO26" s="522"/>
      <c r="CP26" s="523"/>
      <c r="CQ26" s="515">
        <f>CQ29+CQ28+CQ27+CQ30</f>
        <v>17.94402889</v>
      </c>
      <c r="CR26" s="522"/>
      <c r="CS26" s="522"/>
      <c r="CT26" s="522"/>
      <c r="CU26" s="522"/>
      <c r="CV26" s="522"/>
      <c r="CW26" s="523"/>
      <c r="CX26" s="521"/>
      <c r="CY26" s="522"/>
      <c r="CZ26" s="522"/>
      <c r="DA26" s="523"/>
      <c r="DB26" s="515">
        <f>DB29+DB27+DB28</f>
        <v>4.03126405</v>
      </c>
      <c r="DC26" s="522"/>
      <c r="DD26" s="522"/>
      <c r="DE26" s="523"/>
      <c r="DF26" s="515">
        <f>DF29+DF27+DF28</f>
        <v>13.09096484</v>
      </c>
      <c r="DG26" s="522"/>
      <c r="DH26" s="522"/>
      <c r="DI26" s="522"/>
      <c r="DJ26" s="522"/>
      <c r="DK26" s="522"/>
      <c r="DL26" s="523"/>
      <c r="DM26" s="515">
        <f>DM30</f>
        <v>0.8218</v>
      </c>
      <c r="DN26" s="516"/>
      <c r="DO26" s="516"/>
      <c r="DP26" s="516"/>
      <c r="DQ26" s="516"/>
      <c r="DR26" s="517"/>
      <c r="DS26" s="521"/>
      <c r="DT26" s="522"/>
      <c r="DU26" s="522"/>
      <c r="DV26" s="522"/>
      <c r="DW26" s="522"/>
      <c r="DX26" s="523"/>
      <c r="DY26" s="521"/>
      <c r="DZ26" s="522"/>
      <c r="EA26" s="522"/>
      <c r="EB26" s="522"/>
      <c r="EC26" s="522"/>
      <c r="ED26" s="522"/>
      <c r="EE26" s="523"/>
      <c r="EF26" s="521"/>
      <c r="EG26" s="522"/>
      <c r="EH26" s="522"/>
      <c r="EI26" s="522"/>
      <c r="EJ26" s="522"/>
      <c r="EK26" s="522"/>
      <c r="EL26" s="522"/>
      <c r="EM26" s="522"/>
      <c r="EN26" s="523"/>
      <c r="EO26" s="521"/>
      <c r="EP26" s="522"/>
      <c r="EQ26" s="522"/>
      <c r="ER26" s="522"/>
      <c r="ES26" s="522"/>
      <c r="ET26" s="522"/>
      <c r="EU26" s="523"/>
      <c r="EV26" s="521"/>
      <c r="EW26" s="522"/>
      <c r="EX26" s="522"/>
      <c r="EY26" s="522"/>
      <c r="EZ26" s="522"/>
      <c r="FA26" s="523"/>
      <c r="FB26" s="521"/>
      <c r="FC26" s="522"/>
      <c r="FD26" s="522"/>
      <c r="FE26" s="522"/>
      <c r="FF26" s="522"/>
      <c r="FG26" s="522"/>
      <c r="FH26" s="523"/>
      <c r="FI26" s="521"/>
      <c r="FJ26" s="522"/>
      <c r="FK26" s="522"/>
      <c r="FL26" s="522"/>
      <c r="FM26" s="522"/>
      <c r="FN26" s="523"/>
      <c r="FO26" s="521"/>
      <c r="FP26" s="522"/>
      <c r="FQ26" s="522"/>
      <c r="FR26" s="522"/>
      <c r="FS26" s="522"/>
      <c r="FT26" s="523"/>
      <c r="FU26" s="521"/>
      <c r="FV26" s="522"/>
      <c r="FW26" s="522"/>
      <c r="FX26" s="522"/>
      <c r="FY26" s="522"/>
      <c r="FZ26" s="522"/>
      <c r="GA26" s="523"/>
      <c r="GB26" s="521"/>
      <c r="GC26" s="522"/>
      <c r="GD26" s="522"/>
      <c r="GE26" s="522"/>
      <c r="GF26" s="522"/>
      <c r="GG26" s="523"/>
    </row>
    <row r="27" spans="1:189" s="2" customFormat="1" ht="22.5" customHeight="1">
      <c r="A27" s="518" t="s">
        <v>61</v>
      </c>
      <c r="B27" s="519"/>
      <c r="C27" s="519"/>
      <c r="D27" s="519"/>
      <c r="E27" s="520"/>
      <c r="F27" s="530" t="s">
        <v>57</v>
      </c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2"/>
      <c r="AA27" s="46"/>
      <c r="AB27" s="521"/>
      <c r="AC27" s="522"/>
      <c r="AD27" s="522"/>
      <c r="AE27" s="522"/>
      <c r="AF27" s="522"/>
      <c r="AG27" s="523"/>
      <c r="AH27" s="521"/>
      <c r="AI27" s="522"/>
      <c r="AJ27" s="522"/>
      <c r="AK27" s="522"/>
      <c r="AL27" s="522"/>
      <c r="AM27" s="522"/>
      <c r="AN27" s="523"/>
      <c r="AO27" s="521"/>
      <c r="AP27" s="522"/>
      <c r="AQ27" s="522"/>
      <c r="AR27" s="522"/>
      <c r="AS27" s="522"/>
      <c r="AT27" s="522"/>
      <c r="AU27" s="522"/>
      <c r="AV27" s="522"/>
      <c r="AW27" s="523"/>
      <c r="AX27" s="521"/>
      <c r="AY27" s="522"/>
      <c r="AZ27" s="522"/>
      <c r="BA27" s="522"/>
      <c r="BB27" s="522"/>
      <c r="BC27" s="522"/>
      <c r="BD27" s="523"/>
      <c r="BE27" s="521"/>
      <c r="BF27" s="522"/>
      <c r="BG27" s="522"/>
      <c r="BH27" s="522"/>
      <c r="BI27" s="522"/>
      <c r="BJ27" s="523"/>
      <c r="BK27" s="521"/>
      <c r="BL27" s="522"/>
      <c r="BM27" s="522"/>
      <c r="BN27" s="522"/>
      <c r="BO27" s="522"/>
      <c r="BP27" s="522"/>
      <c r="BQ27" s="523"/>
      <c r="BR27" s="521"/>
      <c r="BS27" s="522"/>
      <c r="BT27" s="522"/>
      <c r="BU27" s="522"/>
      <c r="BV27" s="522"/>
      <c r="BW27" s="523"/>
      <c r="BX27" s="521"/>
      <c r="BY27" s="522"/>
      <c r="BZ27" s="522"/>
      <c r="CA27" s="522"/>
      <c r="CB27" s="522"/>
      <c r="CC27" s="523"/>
      <c r="CD27" s="521"/>
      <c r="CE27" s="522"/>
      <c r="CF27" s="522"/>
      <c r="CG27" s="522"/>
      <c r="CH27" s="522"/>
      <c r="CI27" s="522"/>
      <c r="CJ27" s="523"/>
      <c r="CK27" s="521"/>
      <c r="CL27" s="522"/>
      <c r="CM27" s="522"/>
      <c r="CN27" s="522"/>
      <c r="CO27" s="522"/>
      <c r="CP27" s="523"/>
      <c r="CQ27" s="515">
        <f>DB27+DF27</f>
        <v>1.47534689</v>
      </c>
      <c r="CR27" s="516"/>
      <c r="CS27" s="516"/>
      <c r="CT27" s="516"/>
      <c r="CU27" s="516"/>
      <c r="CV27" s="516"/>
      <c r="CW27" s="517"/>
      <c r="CX27" s="521"/>
      <c r="CY27" s="522"/>
      <c r="CZ27" s="522"/>
      <c r="DA27" s="523"/>
      <c r="DB27" s="515">
        <v>0.573742</v>
      </c>
      <c r="DC27" s="516"/>
      <c r="DD27" s="516"/>
      <c r="DE27" s="517"/>
      <c r="DF27" s="515">
        <v>0.90160489</v>
      </c>
      <c r="DG27" s="516"/>
      <c r="DH27" s="516"/>
      <c r="DI27" s="516"/>
      <c r="DJ27" s="516"/>
      <c r="DK27" s="516"/>
      <c r="DL27" s="517"/>
      <c r="DM27" s="521"/>
      <c r="DN27" s="522"/>
      <c r="DO27" s="522"/>
      <c r="DP27" s="522"/>
      <c r="DQ27" s="522"/>
      <c r="DR27" s="523"/>
      <c r="DS27" s="521"/>
      <c r="DT27" s="522"/>
      <c r="DU27" s="522"/>
      <c r="DV27" s="522"/>
      <c r="DW27" s="522"/>
      <c r="DX27" s="523"/>
      <c r="DY27" s="521"/>
      <c r="DZ27" s="522"/>
      <c r="EA27" s="522"/>
      <c r="EB27" s="522"/>
      <c r="EC27" s="522"/>
      <c r="ED27" s="522"/>
      <c r="EE27" s="523"/>
      <c r="EF27" s="521"/>
      <c r="EG27" s="522"/>
      <c r="EH27" s="522"/>
      <c r="EI27" s="522"/>
      <c r="EJ27" s="522"/>
      <c r="EK27" s="522"/>
      <c r="EL27" s="522"/>
      <c r="EM27" s="522"/>
      <c r="EN27" s="523"/>
      <c r="EO27" s="521"/>
      <c r="EP27" s="522"/>
      <c r="EQ27" s="522"/>
      <c r="ER27" s="522"/>
      <c r="ES27" s="522"/>
      <c r="ET27" s="522"/>
      <c r="EU27" s="523"/>
      <c r="EV27" s="521">
        <v>2019</v>
      </c>
      <c r="EW27" s="522"/>
      <c r="EX27" s="522"/>
      <c r="EY27" s="522"/>
      <c r="EZ27" s="522"/>
      <c r="FA27" s="523"/>
      <c r="FB27" s="521">
        <v>23</v>
      </c>
      <c r="FC27" s="522"/>
      <c r="FD27" s="522"/>
      <c r="FE27" s="522"/>
      <c r="FF27" s="522"/>
      <c r="FG27" s="522"/>
      <c r="FH27" s="523"/>
      <c r="FI27" s="521"/>
      <c r="FJ27" s="522"/>
      <c r="FK27" s="522"/>
      <c r="FL27" s="522"/>
      <c r="FM27" s="522"/>
      <c r="FN27" s="523"/>
      <c r="FO27" s="542" t="s">
        <v>62</v>
      </c>
      <c r="FP27" s="543"/>
      <c r="FQ27" s="543"/>
      <c r="FR27" s="543"/>
      <c r="FS27" s="543"/>
      <c r="FT27" s="544"/>
      <c r="FU27" s="521">
        <v>0.63</v>
      </c>
      <c r="FV27" s="522"/>
      <c r="FW27" s="522"/>
      <c r="FX27" s="522"/>
      <c r="FY27" s="522"/>
      <c r="FZ27" s="522"/>
      <c r="GA27" s="523"/>
      <c r="GB27" s="521"/>
      <c r="GC27" s="522"/>
      <c r="GD27" s="522"/>
      <c r="GE27" s="522"/>
      <c r="GF27" s="522"/>
      <c r="GG27" s="523"/>
    </row>
    <row r="28" spans="1:189" s="2" customFormat="1" ht="20.25" customHeight="1">
      <c r="A28" s="518" t="s">
        <v>139</v>
      </c>
      <c r="B28" s="519"/>
      <c r="C28" s="519"/>
      <c r="D28" s="519"/>
      <c r="E28" s="520"/>
      <c r="F28" s="542" t="s">
        <v>59</v>
      </c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4"/>
      <c r="AA28" s="46"/>
      <c r="AB28" s="521"/>
      <c r="AC28" s="522"/>
      <c r="AD28" s="522"/>
      <c r="AE28" s="522"/>
      <c r="AF28" s="522"/>
      <c r="AG28" s="523"/>
      <c r="AH28" s="521"/>
      <c r="AI28" s="522"/>
      <c r="AJ28" s="522"/>
      <c r="AK28" s="522"/>
      <c r="AL28" s="522"/>
      <c r="AM28" s="522"/>
      <c r="AN28" s="523"/>
      <c r="AO28" s="521"/>
      <c r="AP28" s="522"/>
      <c r="AQ28" s="522"/>
      <c r="AR28" s="522"/>
      <c r="AS28" s="522"/>
      <c r="AT28" s="522"/>
      <c r="AU28" s="522"/>
      <c r="AV28" s="522"/>
      <c r="AW28" s="523"/>
      <c r="AX28" s="521"/>
      <c r="AY28" s="522"/>
      <c r="AZ28" s="522"/>
      <c r="BA28" s="522"/>
      <c r="BB28" s="522"/>
      <c r="BC28" s="522"/>
      <c r="BD28" s="523"/>
      <c r="BE28" s="521"/>
      <c r="BF28" s="522"/>
      <c r="BG28" s="522"/>
      <c r="BH28" s="522"/>
      <c r="BI28" s="522"/>
      <c r="BJ28" s="523"/>
      <c r="BK28" s="521"/>
      <c r="BL28" s="522"/>
      <c r="BM28" s="522"/>
      <c r="BN28" s="522"/>
      <c r="BO28" s="522"/>
      <c r="BP28" s="522"/>
      <c r="BQ28" s="523"/>
      <c r="BR28" s="521"/>
      <c r="BS28" s="522"/>
      <c r="BT28" s="522"/>
      <c r="BU28" s="522"/>
      <c r="BV28" s="522"/>
      <c r="BW28" s="523"/>
      <c r="BX28" s="521"/>
      <c r="BY28" s="522"/>
      <c r="BZ28" s="522"/>
      <c r="CA28" s="522"/>
      <c r="CB28" s="522"/>
      <c r="CC28" s="523"/>
      <c r="CD28" s="521"/>
      <c r="CE28" s="522"/>
      <c r="CF28" s="522"/>
      <c r="CG28" s="522"/>
      <c r="CH28" s="522"/>
      <c r="CI28" s="522"/>
      <c r="CJ28" s="523"/>
      <c r="CK28" s="521"/>
      <c r="CL28" s="522"/>
      <c r="CM28" s="522"/>
      <c r="CN28" s="522"/>
      <c r="CO28" s="522"/>
      <c r="CP28" s="523"/>
      <c r="CQ28" s="515">
        <f>DB28+DF28</f>
        <v>1.732882</v>
      </c>
      <c r="CR28" s="516"/>
      <c r="CS28" s="516"/>
      <c r="CT28" s="516"/>
      <c r="CU28" s="516"/>
      <c r="CV28" s="516"/>
      <c r="CW28" s="517"/>
      <c r="CX28" s="521"/>
      <c r="CY28" s="522"/>
      <c r="CZ28" s="522"/>
      <c r="DA28" s="523"/>
      <c r="DB28" s="515">
        <v>0.54352205</v>
      </c>
      <c r="DC28" s="516"/>
      <c r="DD28" s="516"/>
      <c r="DE28" s="517"/>
      <c r="DF28" s="521">
        <v>1.18935995</v>
      </c>
      <c r="DG28" s="522"/>
      <c r="DH28" s="522"/>
      <c r="DI28" s="522"/>
      <c r="DJ28" s="522"/>
      <c r="DK28" s="522"/>
      <c r="DL28" s="523"/>
      <c r="DM28" s="521"/>
      <c r="DN28" s="522"/>
      <c r="DO28" s="522"/>
      <c r="DP28" s="522"/>
      <c r="DQ28" s="522"/>
      <c r="DR28" s="523"/>
      <c r="DS28" s="521"/>
      <c r="DT28" s="522"/>
      <c r="DU28" s="522"/>
      <c r="DV28" s="522"/>
      <c r="DW28" s="522"/>
      <c r="DX28" s="523"/>
      <c r="DY28" s="521"/>
      <c r="DZ28" s="522"/>
      <c r="EA28" s="522"/>
      <c r="EB28" s="522"/>
      <c r="EC28" s="522"/>
      <c r="ED28" s="522"/>
      <c r="EE28" s="523"/>
      <c r="EF28" s="521"/>
      <c r="EG28" s="522"/>
      <c r="EH28" s="522"/>
      <c r="EI28" s="522"/>
      <c r="EJ28" s="522"/>
      <c r="EK28" s="522"/>
      <c r="EL28" s="522"/>
      <c r="EM28" s="522"/>
      <c r="EN28" s="523"/>
      <c r="EO28" s="521"/>
      <c r="EP28" s="522"/>
      <c r="EQ28" s="522"/>
      <c r="ER28" s="522"/>
      <c r="ES28" s="522"/>
      <c r="ET28" s="522"/>
      <c r="EU28" s="523"/>
      <c r="EV28" s="521">
        <v>2019</v>
      </c>
      <c r="EW28" s="522"/>
      <c r="EX28" s="522"/>
      <c r="EY28" s="522"/>
      <c r="EZ28" s="522"/>
      <c r="FA28" s="523"/>
      <c r="FB28" s="521">
        <v>23</v>
      </c>
      <c r="FC28" s="522"/>
      <c r="FD28" s="522"/>
      <c r="FE28" s="522"/>
      <c r="FF28" s="522"/>
      <c r="FG28" s="522"/>
      <c r="FH28" s="523"/>
      <c r="FI28" s="521"/>
      <c r="FJ28" s="522"/>
      <c r="FK28" s="522"/>
      <c r="FL28" s="522"/>
      <c r="FM28" s="522"/>
      <c r="FN28" s="523"/>
      <c r="FO28" s="542" t="s">
        <v>235</v>
      </c>
      <c r="FP28" s="543"/>
      <c r="FQ28" s="543"/>
      <c r="FR28" s="543"/>
      <c r="FS28" s="543"/>
      <c r="FT28" s="544"/>
      <c r="FU28" s="521">
        <v>0.5</v>
      </c>
      <c r="FV28" s="522"/>
      <c r="FW28" s="522"/>
      <c r="FX28" s="522"/>
      <c r="FY28" s="522"/>
      <c r="FZ28" s="522"/>
      <c r="GA28" s="523"/>
      <c r="GB28" s="521"/>
      <c r="GC28" s="522"/>
      <c r="GD28" s="522"/>
      <c r="GE28" s="522"/>
      <c r="GF28" s="522"/>
      <c r="GG28" s="523"/>
    </row>
    <row r="29" spans="1:189" s="2" customFormat="1" ht="64.5" customHeight="1">
      <c r="A29" s="518" t="s">
        <v>217</v>
      </c>
      <c r="B29" s="519"/>
      <c r="C29" s="519"/>
      <c r="D29" s="519"/>
      <c r="E29" s="520"/>
      <c r="F29" s="530" t="s">
        <v>289</v>
      </c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2"/>
      <c r="AA29" s="46"/>
      <c r="AB29" s="521"/>
      <c r="AC29" s="522"/>
      <c r="AD29" s="522"/>
      <c r="AE29" s="522"/>
      <c r="AF29" s="522"/>
      <c r="AG29" s="523"/>
      <c r="AH29" s="521"/>
      <c r="AI29" s="522"/>
      <c r="AJ29" s="522"/>
      <c r="AK29" s="522"/>
      <c r="AL29" s="522"/>
      <c r="AM29" s="522"/>
      <c r="AN29" s="523"/>
      <c r="AO29" s="521"/>
      <c r="AP29" s="522"/>
      <c r="AQ29" s="522"/>
      <c r="AR29" s="522"/>
      <c r="AS29" s="522"/>
      <c r="AT29" s="522"/>
      <c r="AU29" s="522"/>
      <c r="AV29" s="522"/>
      <c r="AW29" s="523"/>
      <c r="AX29" s="521"/>
      <c r="AY29" s="522"/>
      <c r="AZ29" s="522"/>
      <c r="BA29" s="522"/>
      <c r="BB29" s="522"/>
      <c r="BC29" s="522"/>
      <c r="BD29" s="523"/>
      <c r="BE29" s="521"/>
      <c r="BF29" s="522"/>
      <c r="BG29" s="522"/>
      <c r="BH29" s="522"/>
      <c r="BI29" s="522"/>
      <c r="BJ29" s="523"/>
      <c r="BK29" s="521"/>
      <c r="BL29" s="522"/>
      <c r="BM29" s="522"/>
      <c r="BN29" s="522"/>
      <c r="BO29" s="522"/>
      <c r="BP29" s="522"/>
      <c r="BQ29" s="523"/>
      <c r="BR29" s="521"/>
      <c r="BS29" s="522"/>
      <c r="BT29" s="522"/>
      <c r="BU29" s="522"/>
      <c r="BV29" s="522"/>
      <c r="BW29" s="523"/>
      <c r="BX29" s="521"/>
      <c r="BY29" s="522"/>
      <c r="BZ29" s="522"/>
      <c r="CA29" s="522"/>
      <c r="CB29" s="522"/>
      <c r="CC29" s="523"/>
      <c r="CD29" s="521"/>
      <c r="CE29" s="522"/>
      <c r="CF29" s="522"/>
      <c r="CG29" s="522"/>
      <c r="CH29" s="522"/>
      <c r="CI29" s="522"/>
      <c r="CJ29" s="523"/>
      <c r="CK29" s="521"/>
      <c r="CL29" s="522"/>
      <c r="CM29" s="522"/>
      <c r="CN29" s="522"/>
      <c r="CO29" s="522"/>
      <c r="CP29" s="523"/>
      <c r="CQ29" s="515">
        <f>DB29+DF29</f>
        <v>13.914</v>
      </c>
      <c r="CR29" s="522"/>
      <c r="CS29" s="522"/>
      <c r="CT29" s="522"/>
      <c r="CU29" s="522"/>
      <c r="CV29" s="522"/>
      <c r="CW29" s="523"/>
      <c r="CX29" s="521"/>
      <c r="CY29" s="522"/>
      <c r="CZ29" s="522"/>
      <c r="DA29" s="523"/>
      <c r="DB29" s="515">
        <f>2.914</f>
        <v>2.914</v>
      </c>
      <c r="DC29" s="516"/>
      <c r="DD29" s="516"/>
      <c r="DE29" s="517"/>
      <c r="DF29" s="521">
        <f>11</f>
        <v>11</v>
      </c>
      <c r="DG29" s="522"/>
      <c r="DH29" s="522"/>
      <c r="DI29" s="522"/>
      <c r="DJ29" s="522"/>
      <c r="DK29" s="522"/>
      <c r="DL29" s="523"/>
      <c r="DM29" s="521"/>
      <c r="DN29" s="522"/>
      <c r="DO29" s="522"/>
      <c r="DP29" s="522"/>
      <c r="DQ29" s="522"/>
      <c r="DR29" s="523"/>
      <c r="DS29" s="521"/>
      <c r="DT29" s="522"/>
      <c r="DU29" s="522"/>
      <c r="DV29" s="522"/>
      <c r="DW29" s="522"/>
      <c r="DX29" s="523"/>
      <c r="DY29" s="521"/>
      <c r="DZ29" s="522"/>
      <c r="EA29" s="522"/>
      <c r="EB29" s="522"/>
      <c r="EC29" s="522"/>
      <c r="ED29" s="522"/>
      <c r="EE29" s="523"/>
      <c r="EF29" s="521"/>
      <c r="EG29" s="522"/>
      <c r="EH29" s="522"/>
      <c r="EI29" s="522"/>
      <c r="EJ29" s="522"/>
      <c r="EK29" s="522"/>
      <c r="EL29" s="522"/>
      <c r="EM29" s="522"/>
      <c r="EN29" s="523"/>
      <c r="EO29" s="521"/>
      <c r="EP29" s="522"/>
      <c r="EQ29" s="522"/>
      <c r="ER29" s="522"/>
      <c r="ES29" s="522"/>
      <c r="ET29" s="522"/>
      <c r="EU29" s="523"/>
      <c r="EV29" s="521">
        <v>2019</v>
      </c>
      <c r="EW29" s="522"/>
      <c r="EX29" s="522"/>
      <c r="EY29" s="522"/>
      <c r="EZ29" s="522"/>
      <c r="FA29" s="523"/>
      <c r="FB29" s="521">
        <v>12.5</v>
      </c>
      <c r="FC29" s="522"/>
      <c r="FD29" s="522"/>
      <c r="FE29" s="522"/>
      <c r="FF29" s="522"/>
      <c r="FG29" s="522"/>
      <c r="FH29" s="523"/>
      <c r="FI29" s="542" t="s">
        <v>232</v>
      </c>
      <c r="FJ29" s="543"/>
      <c r="FK29" s="543"/>
      <c r="FL29" s="543"/>
      <c r="FM29" s="543"/>
      <c r="FN29" s="544"/>
      <c r="FO29" s="521" t="s">
        <v>236</v>
      </c>
      <c r="FP29" s="522"/>
      <c r="FQ29" s="522"/>
      <c r="FR29" s="522"/>
      <c r="FS29" s="522"/>
      <c r="FT29" s="523"/>
      <c r="FU29" s="521">
        <v>8</v>
      </c>
      <c r="FV29" s="522"/>
      <c r="FW29" s="522"/>
      <c r="FX29" s="522"/>
      <c r="FY29" s="522"/>
      <c r="FZ29" s="522"/>
      <c r="GA29" s="523"/>
      <c r="GB29" s="521"/>
      <c r="GC29" s="522"/>
      <c r="GD29" s="522"/>
      <c r="GE29" s="522"/>
      <c r="GF29" s="522"/>
      <c r="GG29" s="523"/>
    </row>
    <row r="30" spans="1:189" s="2" customFormat="1" ht="64.5" customHeight="1">
      <c r="A30" s="518" t="s">
        <v>218</v>
      </c>
      <c r="B30" s="519"/>
      <c r="C30" s="519"/>
      <c r="D30" s="519"/>
      <c r="E30" s="520"/>
      <c r="F30" s="530" t="s">
        <v>115</v>
      </c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2"/>
      <c r="AA30" s="46"/>
      <c r="AB30" s="521"/>
      <c r="AC30" s="522"/>
      <c r="AD30" s="522"/>
      <c r="AE30" s="522"/>
      <c r="AF30" s="522"/>
      <c r="AG30" s="523"/>
      <c r="AH30" s="521"/>
      <c r="AI30" s="522"/>
      <c r="AJ30" s="522"/>
      <c r="AK30" s="522"/>
      <c r="AL30" s="522"/>
      <c r="AM30" s="522"/>
      <c r="AN30" s="523"/>
      <c r="AO30" s="521"/>
      <c r="AP30" s="522"/>
      <c r="AQ30" s="522"/>
      <c r="AR30" s="522"/>
      <c r="AS30" s="522"/>
      <c r="AT30" s="522"/>
      <c r="AU30" s="522"/>
      <c r="AV30" s="522"/>
      <c r="AW30" s="523"/>
      <c r="AX30" s="521"/>
      <c r="AY30" s="522"/>
      <c r="AZ30" s="522"/>
      <c r="BA30" s="522"/>
      <c r="BB30" s="522"/>
      <c r="BC30" s="522"/>
      <c r="BD30" s="523"/>
      <c r="BE30" s="521"/>
      <c r="BF30" s="522"/>
      <c r="BG30" s="522"/>
      <c r="BH30" s="522"/>
      <c r="BI30" s="522"/>
      <c r="BJ30" s="523"/>
      <c r="BK30" s="521"/>
      <c r="BL30" s="522"/>
      <c r="BM30" s="522"/>
      <c r="BN30" s="522"/>
      <c r="BO30" s="522"/>
      <c r="BP30" s="522"/>
      <c r="BQ30" s="523"/>
      <c r="BR30" s="521"/>
      <c r="BS30" s="522"/>
      <c r="BT30" s="522"/>
      <c r="BU30" s="522"/>
      <c r="BV30" s="522"/>
      <c r="BW30" s="523"/>
      <c r="BX30" s="521"/>
      <c r="BY30" s="522"/>
      <c r="BZ30" s="522"/>
      <c r="CA30" s="522"/>
      <c r="CB30" s="522"/>
      <c r="CC30" s="523"/>
      <c r="CD30" s="521"/>
      <c r="CE30" s="522"/>
      <c r="CF30" s="522"/>
      <c r="CG30" s="522"/>
      <c r="CH30" s="522"/>
      <c r="CI30" s="522"/>
      <c r="CJ30" s="523"/>
      <c r="CK30" s="521"/>
      <c r="CL30" s="522"/>
      <c r="CM30" s="522"/>
      <c r="CN30" s="522"/>
      <c r="CO30" s="522"/>
      <c r="CP30" s="523"/>
      <c r="CQ30" s="515">
        <f>DM30</f>
        <v>0.8218</v>
      </c>
      <c r="CR30" s="516"/>
      <c r="CS30" s="516"/>
      <c r="CT30" s="516"/>
      <c r="CU30" s="516"/>
      <c r="CV30" s="516"/>
      <c r="CW30" s="517"/>
      <c r="CX30" s="521"/>
      <c r="CY30" s="522"/>
      <c r="CZ30" s="522"/>
      <c r="DA30" s="523"/>
      <c r="DB30" s="515"/>
      <c r="DC30" s="516"/>
      <c r="DD30" s="516"/>
      <c r="DE30" s="517"/>
      <c r="DF30" s="521"/>
      <c r="DG30" s="522"/>
      <c r="DH30" s="522"/>
      <c r="DI30" s="522"/>
      <c r="DJ30" s="522"/>
      <c r="DK30" s="522"/>
      <c r="DL30" s="523"/>
      <c r="DM30" s="515">
        <v>0.8218</v>
      </c>
      <c r="DN30" s="516"/>
      <c r="DO30" s="516"/>
      <c r="DP30" s="516"/>
      <c r="DQ30" s="516"/>
      <c r="DR30" s="517"/>
      <c r="DS30" s="521"/>
      <c r="DT30" s="522"/>
      <c r="DU30" s="522"/>
      <c r="DV30" s="522"/>
      <c r="DW30" s="522"/>
      <c r="DX30" s="523"/>
      <c r="DY30" s="521"/>
      <c r="DZ30" s="522"/>
      <c r="EA30" s="522"/>
      <c r="EB30" s="522"/>
      <c r="EC30" s="522"/>
      <c r="ED30" s="522"/>
      <c r="EE30" s="523"/>
      <c r="EF30" s="521"/>
      <c r="EG30" s="522"/>
      <c r="EH30" s="522"/>
      <c r="EI30" s="522"/>
      <c r="EJ30" s="522"/>
      <c r="EK30" s="522"/>
      <c r="EL30" s="522"/>
      <c r="EM30" s="522"/>
      <c r="EN30" s="523"/>
      <c r="EO30" s="521"/>
      <c r="EP30" s="522"/>
      <c r="EQ30" s="522"/>
      <c r="ER30" s="522"/>
      <c r="ES30" s="522"/>
      <c r="ET30" s="522"/>
      <c r="EU30" s="523"/>
      <c r="EV30" s="521"/>
      <c r="EW30" s="522"/>
      <c r="EX30" s="522"/>
      <c r="EY30" s="522"/>
      <c r="EZ30" s="522"/>
      <c r="FA30" s="523"/>
      <c r="FB30" s="521"/>
      <c r="FC30" s="522"/>
      <c r="FD30" s="522"/>
      <c r="FE30" s="522"/>
      <c r="FF30" s="522"/>
      <c r="FG30" s="522"/>
      <c r="FH30" s="523"/>
      <c r="FI30" s="542"/>
      <c r="FJ30" s="543"/>
      <c r="FK30" s="543"/>
      <c r="FL30" s="543"/>
      <c r="FM30" s="543"/>
      <c r="FN30" s="544"/>
      <c r="FO30" s="521"/>
      <c r="FP30" s="522"/>
      <c r="FQ30" s="522"/>
      <c r="FR30" s="522"/>
      <c r="FS30" s="522"/>
      <c r="FT30" s="523"/>
      <c r="FU30" s="521"/>
      <c r="FV30" s="522"/>
      <c r="FW30" s="522"/>
      <c r="FX30" s="522"/>
      <c r="FY30" s="522"/>
      <c r="FZ30" s="522"/>
      <c r="GA30" s="523"/>
      <c r="GB30" s="521"/>
      <c r="GC30" s="522"/>
      <c r="GD30" s="522"/>
      <c r="GE30" s="522"/>
      <c r="GF30" s="522"/>
      <c r="GG30" s="523"/>
    </row>
    <row r="31" spans="1:189" s="2" customFormat="1" ht="10.5" customHeight="1" hidden="1">
      <c r="A31" s="573" t="s">
        <v>305</v>
      </c>
      <c r="B31" s="574"/>
      <c r="C31" s="574"/>
      <c r="D31" s="574"/>
      <c r="E31" s="575"/>
      <c r="F31" s="576" t="s">
        <v>308</v>
      </c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8"/>
      <c r="AA31" s="43"/>
      <c r="AB31" s="512"/>
      <c r="AC31" s="513"/>
      <c r="AD31" s="513"/>
      <c r="AE31" s="513"/>
      <c r="AF31" s="513"/>
      <c r="AG31" s="514"/>
      <c r="AH31" s="512"/>
      <c r="AI31" s="513"/>
      <c r="AJ31" s="513"/>
      <c r="AK31" s="513"/>
      <c r="AL31" s="513"/>
      <c r="AM31" s="513"/>
      <c r="AN31" s="514"/>
      <c r="AO31" s="512"/>
      <c r="AP31" s="513"/>
      <c r="AQ31" s="513"/>
      <c r="AR31" s="513"/>
      <c r="AS31" s="513"/>
      <c r="AT31" s="513"/>
      <c r="AU31" s="513"/>
      <c r="AV31" s="513"/>
      <c r="AW31" s="514"/>
      <c r="AX31" s="512"/>
      <c r="AY31" s="513"/>
      <c r="AZ31" s="513"/>
      <c r="BA31" s="513"/>
      <c r="BB31" s="513"/>
      <c r="BC31" s="513"/>
      <c r="BD31" s="514"/>
      <c r="BE31" s="512"/>
      <c r="BF31" s="513"/>
      <c r="BG31" s="513"/>
      <c r="BH31" s="513"/>
      <c r="BI31" s="513"/>
      <c r="BJ31" s="514"/>
      <c r="BK31" s="512"/>
      <c r="BL31" s="513"/>
      <c r="BM31" s="513"/>
      <c r="BN31" s="513"/>
      <c r="BO31" s="513"/>
      <c r="BP31" s="513"/>
      <c r="BQ31" s="514"/>
      <c r="BR31" s="512"/>
      <c r="BS31" s="513"/>
      <c r="BT31" s="513"/>
      <c r="BU31" s="513"/>
      <c r="BV31" s="513"/>
      <c r="BW31" s="514"/>
      <c r="BX31" s="512"/>
      <c r="BY31" s="513"/>
      <c r="BZ31" s="513"/>
      <c r="CA31" s="513"/>
      <c r="CB31" s="513"/>
      <c r="CC31" s="514"/>
      <c r="CD31" s="512"/>
      <c r="CE31" s="513"/>
      <c r="CF31" s="513"/>
      <c r="CG31" s="513"/>
      <c r="CH31" s="513"/>
      <c r="CI31" s="513"/>
      <c r="CJ31" s="514"/>
      <c r="CK31" s="512"/>
      <c r="CL31" s="513"/>
      <c r="CM31" s="513"/>
      <c r="CN31" s="513"/>
      <c r="CO31" s="513"/>
      <c r="CP31" s="514"/>
      <c r="CQ31" s="512"/>
      <c r="CR31" s="513"/>
      <c r="CS31" s="513"/>
      <c r="CT31" s="513"/>
      <c r="CU31" s="513"/>
      <c r="CV31" s="513"/>
      <c r="CW31" s="514"/>
      <c r="CX31" s="512"/>
      <c r="CY31" s="513"/>
      <c r="CZ31" s="513"/>
      <c r="DA31" s="514"/>
      <c r="DB31" s="512"/>
      <c r="DC31" s="513"/>
      <c r="DD31" s="513"/>
      <c r="DE31" s="514"/>
      <c r="DF31" s="512"/>
      <c r="DG31" s="513"/>
      <c r="DH31" s="513"/>
      <c r="DI31" s="513"/>
      <c r="DJ31" s="513"/>
      <c r="DK31" s="513"/>
      <c r="DL31" s="514"/>
      <c r="DM31" s="512"/>
      <c r="DN31" s="513"/>
      <c r="DO31" s="513"/>
      <c r="DP31" s="513"/>
      <c r="DQ31" s="513"/>
      <c r="DR31" s="514"/>
      <c r="DS31" s="512"/>
      <c r="DT31" s="513"/>
      <c r="DU31" s="513"/>
      <c r="DV31" s="513"/>
      <c r="DW31" s="513"/>
      <c r="DX31" s="514"/>
      <c r="DY31" s="512"/>
      <c r="DZ31" s="513"/>
      <c r="EA31" s="513"/>
      <c r="EB31" s="513"/>
      <c r="EC31" s="513"/>
      <c r="ED31" s="513"/>
      <c r="EE31" s="514"/>
      <c r="EF31" s="512"/>
      <c r="EG31" s="513"/>
      <c r="EH31" s="513"/>
      <c r="EI31" s="513"/>
      <c r="EJ31" s="513"/>
      <c r="EK31" s="513"/>
      <c r="EL31" s="513"/>
      <c r="EM31" s="513"/>
      <c r="EN31" s="514"/>
      <c r="EO31" s="512"/>
      <c r="EP31" s="513"/>
      <c r="EQ31" s="513"/>
      <c r="ER31" s="513"/>
      <c r="ES31" s="513"/>
      <c r="ET31" s="513"/>
      <c r="EU31" s="514"/>
      <c r="EV31" s="512"/>
      <c r="EW31" s="513"/>
      <c r="EX31" s="513"/>
      <c r="EY31" s="513"/>
      <c r="EZ31" s="513"/>
      <c r="FA31" s="514"/>
      <c r="FB31" s="512"/>
      <c r="FC31" s="513"/>
      <c r="FD31" s="513"/>
      <c r="FE31" s="513"/>
      <c r="FF31" s="513"/>
      <c r="FG31" s="513"/>
      <c r="FH31" s="514"/>
      <c r="FI31" s="512"/>
      <c r="FJ31" s="513"/>
      <c r="FK31" s="513"/>
      <c r="FL31" s="513"/>
      <c r="FM31" s="513"/>
      <c r="FN31" s="514"/>
      <c r="FO31" s="512"/>
      <c r="FP31" s="513"/>
      <c r="FQ31" s="513"/>
      <c r="FR31" s="513"/>
      <c r="FS31" s="513"/>
      <c r="FT31" s="514"/>
      <c r="FU31" s="512"/>
      <c r="FV31" s="513"/>
      <c r="FW31" s="513"/>
      <c r="FX31" s="513"/>
      <c r="FY31" s="513"/>
      <c r="FZ31" s="513"/>
      <c r="GA31" s="514"/>
      <c r="GB31" s="512"/>
      <c r="GC31" s="513"/>
      <c r="GD31" s="513"/>
      <c r="GE31" s="513"/>
      <c r="GF31" s="513"/>
      <c r="GG31" s="514"/>
    </row>
    <row r="32" spans="1:189" s="2" customFormat="1" ht="10.5" customHeight="1" hidden="1">
      <c r="A32" s="573"/>
      <c r="B32" s="574"/>
      <c r="C32" s="574"/>
      <c r="D32" s="574"/>
      <c r="E32" s="575"/>
      <c r="F32" s="576" t="s">
        <v>316</v>
      </c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77"/>
      <c r="X32" s="577"/>
      <c r="Y32" s="577"/>
      <c r="Z32" s="578"/>
      <c r="AA32" s="43"/>
      <c r="AB32" s="512"/>
      <c r="AC32" s="513"/>
      <c r="AD32" s="513"/>
      <c r="AE32" s="513"/>
      <c r="AF32" s="513"/>
      <c r="AG32" s="514"/>
      <c r="AH32" s="512"/>
      <c r="AI32" s="513"/>
      <c r="AJ32" s="513"/>
      <c r="AK32" s="513"/>
      <c r="AL32" s="513"/>
      <c r="AM32" s="513"/>
      <c r="AN32" s="514"/>
      <c r="AO32" s="512"/>
      <c r="AP32" s="513"/>
      <c r="AQ32" s="513"/>
      <c r="AR32" s="513"/>
      <c r="AS32" s="513"/>
      <c r="AT32" s="513"/>
      <c r="AU32" s="513"/>
      <c r="AV32" s="513"/>
      <c r="AW32" s="514"/>
      <c r="AX32" s="512"/>
      <c r="AY32" s="513"/>
      <c r="AZ32" s="513"/>
      <c r="BA32" s="513"/>
      <c r="BB32" s="513"/>
      <c r="BC32" s="513"/>
      <c r="BD32" s="514"/>
      <c r="BE32" s="512"/>
      <c r="BF32" s="513"/>
      <c r="BG32" s="513"/>
      <c r="BH32" s="513"/>
      <c r="BI32" s="513"/>
      <c r="BJ32" s="514"/>
      <c r="BK32" s="512"/>
      <c r="BL32" s="513"/>
      <c r="BM32" s="513"/>
      <c r="BN32" s="513"/>
      <c r="BO32" s="513"/>
      <c r="BP32" s="513"/>
      <c r="BQ32" s="514"/>
      <c r="BR32" s="512"/>
      <c r="BS32" s="513"/>
      <c r="BT32" s="513"/>
      <c r="BU32" s="513"/>
      <c r="BV32" s="513"/>
      <c r="BW32" s="514"/>
      <c r="BX32" s="512"/>
      <c r="BY32" s="513"/>
      <c r="BZ32" s="513"/>
      <c r="CA32" s="513"/>
      <c r="CB32" s="513"/>
      <c r="CC32" s="514"/>
      <c r="CD32" s="512"/>
      <c r="CE32" s="513"/>
      <c r="CF32" s="513"/>
      <c r="CG32" s="513"/>
      <c r="CH32" s="513"/>
      <c r="CI32" s="513"/>
      <c r="CJ32" s="514"/>
      <c r="CK32" s="512"/>
      <c r="CL32" s="513"/>
      <c r="CM32" s="513"/>
      <c r="CN32" s="513"/>
      <c r="CO32" s="513"/>
      <c r="CP32" s="514"/>
      <c r="CQ32" s="512"/>
      <c r="CR32" s="513"/>
      <c r="CS32" s="513"/>
      <c r="CT32" s="513"/>
      <c r="CU32" s="513"/>
      <c r="CV32" s="513"/>
      <c r="CW32" s="514"/>
      <c r="CX32" s="512"/>
      <c r="CY32" s="513"/>
      <c r="CZ32" s="513"/>
      <c r="DA32" s="514"/>
      <c r="DB32" s="512"/>
      <c r="DC32" s="513"/>
      <c r="DD32" s="513"/>
      <c r="DE32" s="514"/>
      <c r="DF32" s="512"/>
      <c r="DG32" s="513"/>
      <c r="DH32" s="513"/>
      <c r="DI32" s="513"/>
      <c r="DJ32" s="513"/>
      <c r="DK32" s="513"/>
      <c r="DL32" s="514"/>
      <c r="DM32" s="512"/>
      <c r="DN32" s="513"/>
      <c r="DO32" s="513"/>
      <c r="DP32" s="513"/>
      <c r="DQ32" s="513"/>
      <c r="DR32" s="514"/>
      <c r="DS32" s="512"/>
      <c r="DT32" s="513"/>
      <c r="DU32" s="513"/>
      <c r="DV32" s="513"/>
      <c r="DW32" s="513"/>
      <c r="DX32" s="514"/>
      <c r="DY32" s="512"/>
      <c r="DZ32" s="513"/>
      <c r="EA32" s="513"/>
      <c r="EB32" s="513"/>
      <c r="EC32" s="513"/>
      <c r="ED32" s="513"/>
      <c r="EE32" s="514"/>
      <c r="EF32" s="512"/>
      <c r="EG32" s="513"/>
      <c r="EH32" s="513"/>
      <c r="EI32" s="513"/>
      <c r="EJ32" s="513"/>
      <c r="EK32" s="513"/>
      <c r="EL32" s="513"/>
      <c r="EM32" s="513"/>
      <c r="EN32" s="514"/>
      <c r="EO32" s="512"/>
      <c r="EP32" s="513"/>
      <c r="EQ32" s="513"/>
      <c r="ER32" s="513"/>
      <c r="ES32" s="513"/>
      <c r="ET32" s="513"/>
      <c r="EU32" s="514"/>
      <c r="EV32" s="512"/>
      <c r="EW32" s="513"/>
      <c r="EX32" s="513"/>
      <c r="EY32" s="513"/>
      <c r="EZ32" s="513"/>
      <c r="FA32" s="514"/>
      <c r="FB32" s="512"/>
      <c r="FC32" s="513"/>
      <c r="FD32" s="513"/>
      <c r="FE32" s="513"/>
      <c r="FF32" s="513"/>
      <c r="FG32" s="513"/>
      <c r="FH32" s="514"/>
      <c r="FI32" s="512"/>
      <c r="FJ32" s="513"/>
      <c r="FK32" s="513"/>
      <c r="FL32" s="513"/>
      <c r="FM32" s="513"/>
      <c r="FN32" s="514"/>
      <c r="FO32" s="512"/>
      <c r="FP32" s="513"/>
      <c r="FQ32" s="513"/>
      <c r="FR32" s="513"/>
      <c r="FS32" s="513"/>
      <c r="FT32" s="514"/>
      <c r="FU32" s="512"/>
      <c r="FV32" s="513"/>
      <c r="FW32" s="513"/>
      <c r="FX32" s="513"/>
      <c r="FY32" s="513"/>
      <c r="FZ32" s="513"/>
      <c r="GA32" s="514"/>
      <c r="GB32" s="512"/>
      <c r="GC32" s="513"/>
      <c r="GD32" s="513"/>
      <c r="GE32" s="513"/>
      <c r="GF32" s="513"/>
      <c r="GG32" s="514"/>
    </row>
    <row r="33" spans="1:189" s="2" customFormat="1" ht="10.5" customHeight="1" hidden="1">
      <c r="A33" s="573" t="s">
        <v>309</v>
      </c>
      <c r="B33" s="574"/>
      <c r="C33" s="574"/>
      <c r="D33" s="574"/>
      <c r="E33" s="575"/>
      <c r="F33" s="576" t="s">
        <v>310</v>
      </c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7"/>
      <c r="T33" s="577"/>
      <c r="U33" s="577"/>
      <c r="V33" s="577"/>
      <c r="W33" s="577"/>
      <c r="X33" s="577"/>
      <c r="Y33" s="577"/>
      <c r="Z33" s="578"/>
      <c r="AA33" s="43"/>
      <c r="AB33" s="512"/>
      <c r="AC33" s="513"/>
      <c r="AD33" s="513"/>
      <c r="AE33" s="513"/>
      <c r="AF33" s="513"/>
      <c r="AG33" s="514"/>
      <c r="AH33" s="512"/>
      <c r="AI33" s="513"/>
      <c r="AJ33" s="513"/>
      <c r="AK33" s="513"/>
      <c r="AL33" s="513"/>
      <c r="AM33" s="513"/>
      <c r="AN33" s="514"/>
      <c r="AO33" s="512"/>
      <c r="AP33" s="513"/>
      <c r="AQ33" s="513"/>
      <c r="AR33" s="513"/>
      <c r="AS33" s="513"/>
      <c r="AT33" s="513"/>
      <c r="AU33" s="513"/>
      <c r="AV33" s="513"/>
      <c r="AW33" s="514"/>
      <c r="AX33" s="512"/>
      <c r="AY33" s="513"/>
      <c r="AZ33" s="513"/>
      <c r="BA33" s="513"/>
      <c r="BB33" s="513"/>
      <c r="BC33" s="513"/>
      <c r="BD33" s="514"/>
      <c r="BE33" s="512"/>
      <c r="BF33" s="513"/>
      <c r="BG33" s="513"/>
      <c r="BH33" s="513"/>
      <c r="BI33" s="513"/>
      <c r="BJ33" s="514"/>
      <c r="BK33" s="512"/>
      <c r="BL33" s="513"/>
      <c r="BM33" s="513"/>
      <c r="BN33" s="513"/>
      <c r="BO33" s="513"/>
      <c r="BP33" s="513"/>
      <c r="BQ33" s="514"/>
      <c r="BR33" s="512"/>
      <c r="BS33" s="513"/>
      <c r="BT33" s="513"/>
      <c r="BU33" s="513"/>
      <c r="BV33" s="513"/>
      <c r="BW33" s="514"/>
      <c r="BX33" s="512"/>
      <c r="BY33" s="513"/>
      <c r="BZ33" s="513"/>
      <c r="CA33" s="513"/>
      <c r="CB33" s="513"/>
      <c r="CC33" s="514"/>
      <c r="CD33" s="512"/>
      <c r="CE33" s="513"/>
      <c r="CF33" s="513"/>
      <c r="CG33" s="513"/>
      <c r="CH33" s="513"/>
      <c r="CI33" s="513"/>
      <c r="CJ33" s="514"/>
      <c r="CK33" s="512"/>
      <c r="CL33" s="513"/>
      <c r="CM33" s="513"/>
      <c r="CN33" s="513"/>
      <c r="CO33" s="513"/>
      <c r="CP33" s="514"/>
      <c r="CQ33" s="512"/>
      <c r="CR33" s="513"/>
      <c r="CS33" s="513"/>
      <c r="CT33" s="513"/>
      <c r="CU33" s="513"/>
      <c r="CV33" s="513"/>
      <c r="CW33" s="514"/>
      <c r="CX33" s="512"/>
      <c r="CY33" s="513"/>
      <c r="CZ33" s="513"/>
      <c r="DA33" s="514"/>
      <c r="DB33" s="512"/>
      <c r="DC33" s="513"/>
      <c r="DD33" s="513"/>
      <c r="DE33" s="514"/>
      <c r="DF33" s="512"/>
      <c r="DG33" s="513"/>
      <c r="DH33" s="513"/>
      <c r="DI33" s="513"/>
      <c r="DJ33" s="513"/>
      <c r="DK33" s="513"/>
      <c r="DL33" s="514"/>
      <c r="DM33" s="512"/>
      <c r="DN33" s="513"/>
      <c r="DO33" s="513"/>
      <c r="DP33" s="513"/>
      <c r="DQ33" s="513"/>
      <c r="DR33" s="514"/>
      <c r="DS33" s="512"/>
      <c r="DT33" s="513"/>
      <c r="DU33" s="513"/>
      <c r="DV33" s="513"/>
      <c r="DW33" s="513"/>
      <c r="DX33" s="514"/>
      <c r="DY33" s="512"/>
      <c r="DZ33" s="513"/>
      <c r="EA33" s="513"/>
      <c r="EB33" s="513"/>
      <c r="EC33" s="513"/>
      <c r="ED33" s="513"/>
      <c r="EE33" s="514"/>
      <c r="EF33" s="512"/>
      <c r="EG33" s="513"/>
      <c r="EH33" s="513"/>
      <c r="EI33" s="513"/>
      <c r="EJ33" s="513"/>
      <c r="EK33" s="513"/>
      <c r="EL33" s="513"/>
      <c r="EM33" s="513"/>
      <c r="EN33" s="514"/>
      <c r="EO33" s="512"/>
      <c r="EP33" s="513"/>
      <c r="EQ33" s="513"/>
      <c r="ER33" s="513"/>
      <c r="ES33" s="513"/>
      <c r="ET33" s="513"/>
      <c r="EU33" s="514"/>
      <c r="EV33" s="512"/>
      <c r="EW33" s="513"/>
      <c r="EX33" s="513"/>
      <c r="EY33" s="513"/>
      <c r="EZ33" s="513"/>
      <c r="FA33" s="514"/>
      <c r="FB33" s="512"/>
      <c r="FC33" s="513"/>
      <c r="FD33" s="513"/>
      <c r="FE33" s="513"/>
      <c r="FF33" s="513"/>
      <c r="FG33" s="513"/>
      <c r="FH33" s="514"/>
      <c r="FI33" s="512"/>
      <c r="FJ33" s="513"/>
      <c r="FK33" s="513"/>
      <c r="FL33" s="513"/>
      <c r="FM33" s="513"/>
      <c r="FN33" s="514"/>
      <c r="FO33" s="512"/>
      <c r="FP33" s="513"/>
      <c r="FQ33" s="513"/>
      <c r="FR33" s="513"/>
      <c r="FS33" s="513"/>
      <c r="FT33" s="514"/>
      <c r="FU33" s="512"/>
      <c r="FV33" s="513"/>
      <c r="FW33" s="513"/>
      <c r="FX33" s="513"/>
      <c r="FY33" s="513"/>
      <c r="FZ33" s="513"/>
      <c r="GA33" s="514"/>
      <c r="GB33" s="512"/>
      <c r="GC33" s="513"/>
      <c r="GD33" s="513"/>
      <c r="GE33" s="513"/>
      <c r="GF33" s="513"/>
      <c r="GG33" s="514"/>
    </row>
    <row r="34" spans="1:189" s="2" customFormat="1" ht="10.5" customHeight="1" hidden="1">
      <c r="A34" s="573"/>
      <c r="B34" s="574"/>
      <c r="C34" s="574"/>
      <c r="D34" s="574"/>
      <c r="E34" s="575"/>
      <c r="F34" s="576" t="s">
        <v>316</v>
      </c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577"/>
      <c r="X34" s="577"/>
      <c r="Y34" s="577"/>
      <c r="Z34" s="578"/>
      <c r="AA34" s="43"/>
      <c r="AB34" s="512"/>
      <c r="AC34" s="513"/>
      <c r="AD34" s="513"/>
      <c r="AE34" s="513"/>
      <c r="AF34" s="513"/>
      <c r="AG34" s="514"/>
      <c r="AH34" s="512"/>
      <c r="AI34" s="513"/>
      <c r="AJ34" s="513"/>
      <c r="AK34" s="513"/>
      <c r="AL34" s="513"/>
      <c r="AM34" s="513"/>
      <c r="AN34" s="514"/>
      <c r="AO34" s="512"/>
      <c r="AP34" s="513"/>
      <c r="AQ34" s="513"/>
      <c r="AR34" s="513"/>
      <c r="AS34" s="513"/>
      <c r="AT34" s="513"/>
      <c r="AU34" s="513"/>
      <c r="AV34" s="513"/>
      <c r="AW34" s="514"/>
      <c r="AX34" s="512"/>
      <c r="AY34" s="513"/>
      <c r="AZ34" s="513"/>
      <c r="BA34" s="513"/>
      <c r="BB34" s="513"/>
      <c r="BC34" s="513"/>
      <c r="BD34" s="514"/>
      <c r="BE34" s="512"/>
      <c r="BF34" s="513"/>
      <c r="BG34" s="513"/>
      <c r="BH34" s="513"/>
      <c r="BI34" s="513"/>
      <c r="BJ34" s="514"/>
      <c r="BK34" s="512"/>
      <c r="BL34" s="513"/>
      <c r="BM34" s="513"/>
      <c r="BN34" s="513"/>
      <c r="BO34" s="513"/>
      <c r="BP34" s="513"/>
      <c r="BQ34" s="514"/>
      <c r="BR34" s="512"/>
      <c r="BS34" s="513"/>
      <c r="BT34" s="513"/>
      <c r="BU34" s="513"/>
      <c r="BV34" s="513"/>
      <c r="BW34" s="514"/>
      <c r="BX34" s="512"/>
      <c r="BY34" s="513"/>
      <c r="BZ34" s="513"/>
      <c r="CA34" s="513"/>
      <c r="CB34" s="513"/>
      <c r="CC34" s="514"/>
      <c r="CD34" s="512"/>
      <c r="CE34" s="513"/>
      <c r="CF34" s="513"/>
      <c r="CG34" s="513"/>
      <c r="CH34" s="513"/>
      <c r="CI34" s="513"/>
      <c r="CJ34" s="514"/>
      <c r="CK34" s="512"/>
      <c r="CL34" s="513"/>
      <c r="CM34" s="513"/>
      <c r="CN34" s="513"/>
      <c r="CO34" s="513"/>
      <c r="CP34" s="514"/>
      <c r="CQ34" s="512"/>
      <c r="CR34" s="513"/>
      <c r="CS34" s="513"/>
      <c r="CT34" s="513"/>
      <c r="CU34" s="513"/>
      <c r="CV34" s="513"/>
      <c r="CW34" s="514"/>
      <c r="CX34" s="512"/>
      <c r="CY34" s="513"/>
      <c r="CZ34" s="513"/>
      <c r="DA34" s="514"/>
      <c r="DB34" s="512"/>
      <c r="DC34" s="513"/>
      <c r="DD34" s="513"/>
      <c r="DE34" s="514"/>
      <c r="DF34" s="512"/>
      <c r="DG34" s="513"/>
      <c r="DH34" s="513"/>
      <c r="DI34" s="513"/>
      <c r="DJ34" s="513"/>
      <c r="DK34" s="513"/>
      <c r="DL34" s="514"/>
      <c r="DM34" s="512"/>
      <c r="DN34" s="513"/>
      <c r="DO34" s="513"/>
      <c r="DP34" s="513"/>
      <c r="DQ34" s="513"/>
      <c r="DR34" s="514"/>
      <c r="DS34" s="512"/>
      <c r="DT34" s="513"/>
      <c r="DU34" s="513"/>
      <c r="DV34" s="513"/>
      <c r="DW34" s="513"/>
      <c r="DX34" s="514"/>
      <c r="DY34" s="512"/>
      <c r="DZ34" s="513"/>
      <c r="EA34" s="513"/>
      <c r="EB34" s="513"/>
      <c r="EC34" s="513"/>
      <c r="ED34" s="513"/>
      <c r="EE34" s="514"/>
      <c r="EF34" s="512"/>
      <c r="EG34" s="513"/>
      <c r="EH34" s="513"/>
      <c r="EI34" s="513"/>
      <c r="EJ34" s="513"/>
      <c r="EK34" s="513"/>
      <c r="EL34" s="513"/>
      <c r="EM34" s="513"/>
      <c r="EN34" s="514"/>
      <c r="EO34" s="512"/>
      <c r="EP34" s="513"/>
      <c r="EQ34" s="513"/>
      <c r="ER34" s="513"/>
      <c r="ES34" s="513"/>
      <c r="ET34" s="513"/>
      <c r="EU34" s="514"/>
      <c r="EV34" s="512"/>
      <c r="EW34" s="513"/>
      <c r="EX34" s="513"/>
      <c r="EY34" s="513"/>
      <c r="EZ34" s="513"/>
      <c r="FA34" s="514"/>
      <c r="FB34" s="512"/>
      <c r="FC34" s="513"/>
      <c r="FD34" s="513"/>
      <c r="FE34" s="513"/>
      <c r="FF34" s="513"/>
      <c r="FG34" s="513"/>
      <c r="FH34" s="514"/>
      <c r="FI34" s="512"/>
      <c r="FJ34" s="513"/>
      <c r="FK34" s="513"/>
      <c r="FL34" s="513"/>
      <c r="FM34" s="513"/>
      <c r="FN34" s="514"/>
      <c r="FO34" s="512"/>
      <c r="FP34" s="513"/>
      <c r="FQ34" s="513"/>
      <c r="FR34" s="513"/>
      <c r="FS34" s="513"/>
      <c r="FT34" s="514"/>
      <c r="FU34" s="512"/>
      <c r="FV34" s="513"/>
      <c r="FW34" s="513"/>
      <c r="FX34" s="513"/>
      <c r="FY34" s="513"/>
      <c r="FZ34" s="513"/>
      <c r="GA34" s="514"/>
      <c r="GB34" s="512"/>
      <c r="GC34" s="513"/>
      <c r="GD34" s="513"/>
      <c r="GE34" s="513"/>
      <c r="GF34" s="513"/>
      <c r="GG34" s="514"/>
    </row>
    <row r="35" spans="1:189" s="2" customFormat="1" ht="10.5" customHeight="1" hidden="1">
      <c r="A35" s="573" t="s">
        <v>311</v>
      </c>
      <c r="B35" s="574"/>
      <c r="C35" s="574"/>
      <c r="D35" s="574"/>
      <c r="E35" s="575"/>
      <c r="F35" s="576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Y35" s="577"/>
      <c r="Z35" s="578"/>
      <c r="AA35" s="43"/>
      <c r="AB35" s="512"/>
      <c r="AC35" s="513"/>
      <c r="AD35" s="513"/>
      <c r="AE35" s="513"/>
      <c r="AF35" s="513"/>
      <c r="AG35" s="514"/>
      <c r="AH35" s="512"/>
      <c r="AI35" s="513"/>
      <c r="AJ35" s="513"/>
      <c r="AK35" s="513"/>
      <c r="AL35" s="513"/>
      <c r="AM35" s="513"/>
      <c r="AN35" s="514"/>
      <c r="AO35" s="512"/>
      <c r="AP35" s="513"/>
      <c r="AQ35" s="513"/>
      <c r="AR35" s="513"/>
      <c r="AS35" s="513"/>
      <c r="AT35" s="513"/>
      <c r="AU35" s="513"/>
      <c r="AV35" s="513"/>
      <c r="AW35" s="514"/>
      <c r="AX35" s="512"/>
      <c r="AY35" s="513"/>
      <c r="AZ35" s="513"/>
      <c r="BA35" s="513"/>
      <c r="BB35" s="513"/>
      <c r="BC35" s="513"/>
      <c r="BD35" s="514"/>
      <c r="BE35" s="512"/>
      <c r="BF35" s="513"/>
      <c r="BG35" s="513"/>
      <c r="BH35" s="513"/>
      <c r="BI35" s="513"/>
      <c r="BJ35" s="514"/>
      <c r="BK35" s="512"/>
      <c r="BL35" s="513"/>
      <c r="BM35" s="513"/>
      <c r="BN35" s="513"/>
      <c r="BO35" s="513"/>
      <c r="BP35" s="513"/>
      <c r="BQ35" s="514"/>
      <c r="BR35" s="512"/>
      <c r="BS35" s="513"/>
      <c r="BT35" s="513"/>
      <c r="BU35" s="513"/>
      <c r="BV35" s="513"/>
      <c r="BW35" s="514"/>
      <c r="BX35" s="512"/>
      <c r="BY35" s="513"/>
      <c r="BZ35" s="513"/>
      <c r="CA35" s="513"/>
      <c r="CB35" s="513"/>
      <c r="CC35" s="514"/>
      <c r="CD35" s="512"/>
      <c r="CE35" s="513"/>
      <c r="CF35" s="513"/>
      <c r="CG35" s="513"/>
      <c r="CH35" s="513"/>
      <c r="CI35" s="513"/>
      <c r="CJ35" s="514"/>
      <c r="CK35" s="512"/>
      <c r="CL35" s="513"/>
      <c r="CM35" s="513"/>
      <c r="CN35" s="513"/>
      <c r="CO35" s="513"/>
      <c r="CP35" s="514"/>
      <c r="CQ35" s="512"/>
      <c r="CR35" s="513"/>
      <c r="CS35" s="513"/>
      <c r="CT35" s="513"/>
      <c r="CU35" s="513"/>
      <c r="CV35" s="513"/>
      <c r="CW35" s="514"/>
      <c r="CX35" s="512"/>
      <c r="CY35" s="513"/>
      <c r="CZ35" s="513"/>
      <c r="DA35" s="514"/>
      <c r="DB35" s="512"/>
      <c r="DC35" s="513"/>
      <c r="DD35" s="513"/>
      <c r="DE35" s="514"/>
      <c r="DF35" s="512"/>
      <c r="DG35" s="513"/>
      <c r="DH35" s="513"/>
      <c r="DI35" s="513"/>
      <c r="DJ35" s="513"/>
      <c r="DK35" s="513"/>
      <c r="DL35" s="514"/>
      <c r="DM35" s="512"/>
      <c r="DN35" s="513"/>
      <c r="DO35" s="513"/>
      <c r="DP35" s="513"/>
      <c r="DQ35" s="513"/>
      <c r="DR35" s="514"/>
      <c r="DS35" s="512"/>
      <c r="DT35" s="513"/>
      <c r="DU35" s="513"/>
      <c r="DV35" s="513"/>
      <c r="DW35" s="513"/>
      <c r="DX35" s="514"/>
      <c r="DY35" s="512"/>
      <c r="DZ35" s="513"/>
      <c r="EA35" s="513"/>
      <c r="EB35" s="513"/>
      <c r="EC35" s="513"/>
      <c r="ED35" s="513"/>
      <c r="EE35" s="514"/>
      <c r="EF35" s="512"/>
      <c r="EG35" s="513"/>
      <c r="EH35" s="513"/>
      <c r="EI35" s="513"/>
      <c r="EJ35" s="513"/>
      <c r="EK35" s="513"/>
      <c r="EL35" s="513"/>
      <c r="EM35" s="513"/>
      <c r="EN35" s="514"/>
      <c r="EO35" s="512"/>
      <c r="EP35" s="513"/>
      <c r="EQ35" s="513"/>
      <c r="ER35" s="513"/>
      <c r="ES35" s="513"/>
      <c r="ET35" s="513"/>
      <c r="EU35" s="514"/>
      <c r="EV35" s="512"/>
      <c r="EW35" s="513"/>
      <c r="EX35" s="513"/>
      <c r="EY35" s="513"/>
      <c r="EZ35" s="513"/>
      <c r="FA35" s="514"/>
      <c r="FB35" s="512"/>
      <c r="FC35" s="513"/>
      <c r="FD35" s="513"/>
      <c r="FE35" s="513"/>
      <c r="FF35" s="513"/>
      <c r="FG35" s="513"/>
      <c r="FH35" s="514"/>
      <c r="FI35" s="512"/>
      <c r="FJ35" s="513"/>
      <c r="FK35" s="513"/>
      <c r="FL35" s="513"/>
      <c r="FM35" s="513"/>
      <c r="FN35" s="514"/>
      <c r="FO35" s="512"/>
      <c r="FP35" s="513"/>
      <c r="FQ35" s="513"/>
      <c r="FR35" s="513"/>
      <c r="FS35" s="513"/>
      <c r="FT35" s="514"/>
      <c r="FU35" s="512"/>
      <c r="FV35" s="513"/>
      <c r="FW35" s="513"/>
      <c r="FX35" s="513"/>
      <c r="FY35" s="513"/>
      <c r="FZ35" s="513"/>
      <c r="GA35" s="514"/>
      <c r="GB35" s="512"/>
      <c r="GC35" s="513"/>
      <c r="GD35" s="513"/>
      <c r="GE35" s="513"/>
      <c r="GF35" s="513"/>
      <c r="GG35" s="514"/>
    </row>
    <row r="36" spans="1:189" s="2" customFormat="1" ht="10.5" customHeight="1" hidden="1">
      <c r="A36" s="579" t="s">
        <v>317</v>
      </c>
      <c r="B36" s="580"/>
      <c r="C36" s="580"/>
      <c r="D36" s="580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0"/>
      <c r="U36" s="580"/>
      <c r="V36" s="580"/>
      <c r="W36" s="580"/>
      <c r="X36" s="580"/>
      <c r="Y36" s="580"/>
      <c r="Z36" s="581"/>
      <c r="AA36" s="46"/>
      <c r="AB36" s="521"/>
      <c r="AC36" s="522"/>
      <c r="AD36" s="522"/>
      <c r="AE36" s="522"/>
      <c r="AF36" s="522"/>
      <c r="AG36" s="523"/>
      <c r="AH36" s="521"/>
      <c r="AI36" s="522"/>
      <c r="AJ36" s="522"/>
      <c r="AK36" s="522"/>
      <c r="AL36" s="522"/>
      <c r="AM36" s="522"/>
      <c r="AN36" s="523"/>
      <c r="AO36" s="521"/>
      <c r="AP36" s="522"/>
      <c r="AQ36" s="522"/>
      <c r="AR36" s="522"/>
      <c r="AS36" s="522"/>
      <c r="AT36" s="522"/>
      <c r="AU36" s="522"/>
      <c r="AV36" s="522"/>
      <c r="AW36" s="523"/>
      <c r="AX36" s="521"/>
      <c r="AY36" s="522"/>
      <c r="AZ36" s="522"/>
      <c r="BA36" s="522"/>
      <c r="BB36" s="522"/>
      <c r="BC36" s="522"/>
      <c r="BD36" s="523"/>
      <c r="BE36" s="521"/>
      <c r="BF36" s="522"/>
      <c r="BG36" s="522"/>
      <c r="BH36" s="522"/>
      <c r="BI36" s="522"/>
      <c r="BJ36" s="523"/>
      <c r="BK36" s="521"/>
      <c r="BL36" s="522"/>
      <c r="BM36" s="522"/>
      <c r="BN36" s="522"/>
      <c r="BO36" s="522"/>
      <c r="BP36" s="522"/>
      <c r="BQ36" s="523"/>
      <c r="BR36" s="521"/>
      <c r="BS36" s="522"/>
      <c r="BT36" s="522"/>
      <c r="BU36" s="522"/>
      <c r="BV36" s="522"/>
      <c r="BW36" s="523"/>
      <c r="BX36" s="521"/>
      <c r="BY36" s="522"/>
      <c r="BZ36" s="522"/>
      <c r="CA36" s="522"/>
      <c r="CB36" s="522"/>
      <c r="CC36" s="523"/>
      <c r="CD36" s="521"/>
      <c r="CE36" s="522"/>
      <c r="CF36" s="522"/>
      <c r="CG36" s="522"/>
      <c r="CH36" s="522"/>
      <c r="CI36" s="522"/>
      <c r="CJ36" s="523"/>
      <c r="CK36" s="521"/>
      <c r="CL36" s="522"/>
      <c r="CM36" s="522"/>
      <c r="CN36" s="522"/>
      <c r="CO36" s="522"/>
      <c r="CP36" s="523"/>
      <c r="CQ36" s="521"/>
      <c r="CR36" s="522"/>
      <c r="CS36" s="522"/>
      <c r="CT36" s="522"/>
      <c r="CU36" s="522"/>
      <c r="CV36" s="522"/>
      <c r="CW36" s="523"/>
      <c r="CX36" s="521"/>
      <c r="CY36" s="522"/>
      <c r="CZ36" s="522"/>
      <c r="DA36" s="523"/>
      <c r="DB36" s="521"/>
      <c r="DC36" s="522"/>
      <c r="DD36" s="522"/>
      <c r="DE36" s="523"/>
      <c r="DF36" s="521"/>
      <c r="DG36" s="522"/>
      <c r="DH36" s="522"/>
      <c r="DI36" s="522"/>
      <c r="DJ36" s="522"/>
      <c r="DK36" s="522"/>
      <c r="DL36" s="523"/>
      <c r="DM36" s="521"/>
      <c r="DN36" s="522"/>
      <c r="DO36" s="522"/>
      <c r="DP36" s="522"/>
      <c r="DQ36" s="522"/>
      <c r="DR36" s="523"/>
      <c r="DS36" s="521"/>
      <c r="DT36" s="522"/>
      <c r="DU36" s="522"/>
      <c r="DV36" s="522"/>
      <c r="DW36" s="522"/>
      <c r="DX36" s="523"/>
      <c r="DY36" s="521"/>
      <c r="DZ36" s="522"/>
      <c r="EA36" s="522"/>
      <c r="EB36" s="522"/>
      <c r="EC36" s="522"/>
      <c r="ED36" s="522"/>
      <c r="EE36" s="523"/>
      <c r="EF36" s="521"/>
      <c r="EG36" s="522"/>
      <c r="EH36" s="522"/>
      <c r="EI36" s="522"/>
      <c r="EJ36" s="522"/>
      <c r="EK36" s="522"/>
      <c r="EL36" s="522"/>
      <c r="EM36" s="522"/>
      <c r="EN36" s="523"/>
      <c r="EO36" s="521"/>
      <c r="EP36" s="522"/>
      <c r="EQ36" s="522"/>
      <c r="ER36" s="522"/>
      <c r="ES36" s="522"/>
      <c r="ET36" s="522"/>
      <c r="EU36" s="523"/>
      <c r="EV36" s="521"/>
      <c r="EW36" s="522"/>
      <c r="EX36" s="522"/>
      <c r="EY36" s="522"/>
      <c r="EZ36" s="522"/>
      <c r="FA36" s="523"/>
      <c r="FB36" s="521"/>
      <c r="FC36" s="522"/>
      <c r="FD36" s="522"/>
      <c r="FE36" s="522"/>
      <c r="FF36" s="522"/>
      <c r="FG36" s="522"/>
      <c r="FH36" s="523"/>
      <c r="FI36" s="521"/>
      <c r="FJ36" s="522"/>
      <c r="FK36" s="522"/>
      <c r="FL36" s="522"/>
      <c r="FM36" s="522"/>
      <c r="FN36" s="523"/>
      <c r="FO36" s="521"/>
      <c r="FP36" s="522"/>
      <c r="FQ36" s="522"/>
      <c r="FR36" s="522"/>
      <c r="FS36" s="522"/>
      <c r="FT36" s="523"/>
      <c r="FU36" s="521"/>
      <c r="FV36" s="522"/>
      <c r="FW36" s="522"/>
      <c r="FX36" s="522"/>
      <c r="FY36" s="522"/>
      <c r="FZ36" s="522"/>
      <c r="GA36" s="523"/>
      <c r="GB36" s="521"/>
      <c r="GC36" s="522"/>
      <c r="GD36" s="522"/>
      <c r="GE36" s="522"/>
      <c r="GF36" s="522"/>
      <c r="GG36" s="523"/>
    </row>
    <row r="37" spans="1:189" s="2" customFormat="1" ht="31.5" customHeight="1" hidden="1">
      <c r="A37" s="518"/>
      <c r="B37" s="519"/>
      <c r="C37" s="519"/>
      <c r="D37" s="519"/>
      <c r="E37" s="520"/>
      <c r="F37" s="542" t="s">
        <v>318</v>
      </c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/>
      <c r="W37" s="543"/>
      <c r="X37" s="543"/>
      <c r="Y37" s="543"/>
      <c r="Z37" s="544"/>
      <c r="AA37" s="46"/>
      <c r="AB37" s="521"/>
      <c r="AC37" s="522"/>
      <c r="AD37" s="522"/>
      <c r="AE37" s="522"/>
      <c r="AF37" s="522"/>
      <c r="AG37" s="523"/>
      <c r="AH37" s="521"/>
      <c r="AI37" s="522"/>
      <c r="AJ37" s="522"/>
      <c r="AK37" s="522"/>
      <c r="AL37" s="522"/>
      <c r="AM37" s="522"/>
      <c r="AN37" s="523"/>
      <c r="AO37" s="521"/>
      <c r="AP37" s="522"/>
      <c r="AQ37" s="522"/>
      <c r="AR37" s="522"/>
      <c r="AS37" s="522"/>
      <c r="AT37" s="522"/>
      <c r="AU37" s="522"/>
      <c r="AV37" s="522"/>
      <c r="AW37" s="523"/>
      <c r="AX37" s="521"/>
      <c r="AY37" s="522"/>
      <c r="AZ37" s="522"/>
      <c r="BA37" s="522"/>
      <c r="BB37" s="522"/>
      <c r="BC37" s="522"/>
      <c r="BD37" s="523"/>
      <c r="BE37" s="521"/>
      <c r="BF37" s="522"/>
      <c r="BG37" s="522"/>
      <c r="BH37" s="522"/>
      <c r="BI37" s="522"/>
      <c r="BJ37" s="523"/>
      <c r="BK37" s="521"/>
      <c r="BL37" s="522"/>
      <c r="BM37" s="522"/>
      <c r="BN37" s="522"/>
      <c r="BO37" s="522"/>
      <c r="BP37" s="522"/>
      <c r="BQ37" s="523"/>
      <c r="BR37" s="521"/>
      <c r="BS37" s="522"/>
      <c r="BT37" s="522"/>
      <c r="BU37" s="522"/>
      <c r="BV37" s="522"/>
      <c r="BW37" s="523"/>
      <c r="BX37" s="521"/>
      <c r="BY37" s="522"/>
      <c r="BZ37" s="522"/>
      <c r="CA37" s="522"/>
      <c r="CB37" s="522"/>
      <c r="CC37" s="523"/>
      <c r="CD37" s="521"/>
      <c r="CE37" s="522"/>
      <c r="CF37" s="522"/>
      <c r="CG37" s="522"/>
      <c r="CH37" s="522"/>
      <c r="CI37" s="522"/>
      <c r="CJ37" s="523"/>
      <c r="CK37" s="521"/>
      <c r="CL37" s="522"/>
      <c r="CM37" s="522"/>
      <c r="CN37" s="522"/>
      <c r="CO37" s="522"/>
      <c r="CP37" s="523"/>
      <c r="CQ37" s="521"/>
      <c r="CR37" s="522"/>
      <c r="CS37" s="522"/>
      <c r="CT37" s="522"/>
      <c r="CU37" s="522"/>
      <c r="CV37" s="522"/>
      <c r="CW37" s="523"/>
      <c r="CX37" s="521"/>
      <c r="CY37" s="522"/>
      <c r="CZ37" s="522"/>
      <c r="DA37" s="523"/>
      <c r="DB37" s="521"/>
      <c r="DC37" s="522"/>
      <c r="DD37" s="522"/>
      <c r="DE37" s="523"/>
      <c r="DF37" s="521"/>
      <c r="DG37" s="522"/>
      <c r="DH37" s="522"/>
      <c r="DI37" s="522"/>
      <c r="DJ37" s="522"/>
      <c r="DK37" s="522"/>
      <c r="DL37" s="523"/>
      <c r="DM37" s="521"/>
      <c r="DN37" s="522"/>
      <c r="DO37" s="522"/>
      <c r="DP37" s="522"/>
      <c r="DQ37" s="522"/>
      <c r="DR37" s="523"/>
      <c r="DS37" s="521"/>
      <c r="DT37" s="522"/>
      <c r="DU37" s="522"/>
      <c r="DV37" s="522"/>
      <c r="DW37" s="522"/>
      <c r="DX37" s="523"/>
      <c r="DY37" s="521"/>
      <c r="DZ37" s="522"/>
      <c r="EA37" s="522"/>
      <c r="EB37" s="522"/>
      <c r="EC37" s="522"/>
      <c r="ED37" s="522"/>
      <c r="EE37" s="523"/>
      <c r="EF37" s="521"/>
      <c r="EG37" s="522"/>
      <c r="EH37" s="522"/>
      <c r="EI37" s="522"/>
      <c r="EJ37" s="522"/>
      <c r="EK37" s="522"/>
      <c r="EL37" s="522"/>
      <c r="EM37" s="522"/>
      <c r="EN37" s="523"/>
      <c r="EO37" s="521"/>
      <c r="EP37" s="522"/>
      <c r="EQ37" s="522"/>
      <c r="ER37" s="522"/>
      <c r="ES37" s="522"/>
      <c r="ET37" s="522"/>
      <c r="EU37" s="523"/>
      <c r="EV37" s="521"/>
      <c r="EW37" s="522"/>
      <c r="EX37" s="522"/>
      <c r="EY37" s="522"/>
      <c r="EZ37" s="522"/>
      <c r="FA37" s="523"/>
      <c r="FB37" s="521"/>
      <c r="FC37" s="522"/>
      <c r="FD37" s="522"/>
      <c r="FE37" s="522"/>
      <c r="FF37" s="522"/>
      <c r="FG37" s="522"/>
      <c r="FH37" s="523"/>
      <c r="FI37" s="521"/>
      <c r="FJ37" s="522"/>
      <c r="FK37" s="522"/>
      <c r="FL37" s="522"/>
      <c r="FM37" s="522"/>
      <c r="FN37" s="523"/>
      <c r="FO37" s="521"/>
      <c r="FP37" s="522"/>
      <c r="FQ37" s="522"/>
      <c r="FR37" s="522"/>
      <c r="FS37" s="522"/>
      <c r="FT37" s="523"/>
      <c r="FU37" s="521"/>
      <c r="FV37" s="522"/>
      <c r="FW37" s="522"/>
      <c r="FX37" s="522"/>
      <c r="FY37" s="522"/>
      <c r="FZ37" s="522"/>
      <c r="GA37" s="523"/>
      <c r="GB37" s="521"/>
      <c r="GC37" s="522"/>
      <c r="GD37" s="522"/>
      <c r="GE37" s="522"/>
      <c r="GF37" s="522"/>
      <c r="GG37" s="523"/>
    </row>
    <row r="38" spans="1:189" s="2" customFormat="1" ht="10.5" customHeight="1" hidden="1">
      <c r="A38" s="573" t="s">
        <v>305</v>
      </c>
      <c r="B38" s="574"/>
      <c r="C38" s="574"/>
      <c r="D38" s="574"/>
      <c r="E38" s="575"/>
      <c r="F38" s="576" t="s">
        <v>308</v>
      </c>
      <c r="G38" s="577"/>
      <c r="H38" s="577"/>
      <c r="I38" s="577"/>
      <c r="J38" s="577"/>
      <c r="K38" s="577"/>
      <c r="L38" s="577"/>
      <c r="M38" s="577"/>
      <c r="N38" s="577"/>
      <c r="O38" s="577"/>
      <c r="P38" s="577"/>
      <c r="Q38" s="577"/>
      <c r="R38" s="577"/>
      <c r="S38" s="577"/>
      <c r="T38" s="577"/>
      <c r="U38" s="577"/>
      <c r="V38" s="577"/>
      <c r="W38" s="577"/>
      <c r="X38" s="577"/>
      <c r="Y38" s="577"/>
      <c r="Z38" s="578"/>
      <c r="AA38" s="43"/>
      <c r="AB38" s="512"/>
      <c r="AC38" s="513"/>
      <c r="AD38" s="513"/>
      <c r="AE38" s="513"/>
      <c r="AF38" s="513"/>
      <c r="AG38" s="514"/>
      <c r="AH38" s="512"/>
      <c r="AI38" s="513"/>
      <c r="AJ38" s="513"/>
      <c r="AK38" s="513"/>
      <c r="AL38" s="513"/>
      <c r="AM38" s="513"/>
      <c r="AN38" s="514"/>
      <c r="AO38" s="512"/>
      <c r="AP38" s="513"/>
      <c r="AQ38" s="513"/>
      <c r="AR38" s="513"/>
      <c r="AS38" s="513"/>
      <c r="AT38" s="513"/>
      <c r="AU38" s="513"/>
      <c r="AV38" s="513"/>
      <c r="AW38" s="514"/>
      <c r="AX38" s="512"/>
      <c r="AY38" s="513"/>
      <c r="AZ38" s="513"/>
      <c r="BA38" s="513"/>
      <c r="BB38" s="513"/>
      <c r="BC38" s="513"/>
      <c r="BD38" s="514"/>
      <c r="BE38" s="512"/>
      <c r="BF38" s="513"/>
      <c r="BG38" s="513"/>
      <c r="BH38" s="513"/>
      <c r="BI38" s="513"/>
      <c r="BJ38" s="514"/>
      <c r="BK38" s="512"/>
      <c r="BL38" s="513"/>
      <c r="BM38" s="513"/>
      <c r="BN38" s="513"/>
      <c r="BO38" s="513"/>
      <c r="BP38" s="513"/>
      <c r="BQ38" s="514"/>
      <c r="BR38" s="512"/>
      <c r="BS38" s="513"/>
      <c r="BT38" s="513"/>
      <c r="BU38" s="513"/>
      <c r="BV38" s="513"/>
      <c r="BW38" s="514"/>
      <c r="BX38" s="512"/>
      <c r="BY38" s="513"/>
      <c r="BZ38" s="513"/>
      <c r="CA38" s="513"/>
      <c r="CB38" s="513"/>
      <c r="CC38" s="514"/>
      <c r="CD38" s="512"/>
      <c r="CE38" s="513"/>
      <c r="CF38" s="513"/>
      <c r="CG38" s="513"/>
      <c r="CH38" s="513"/>
      <c r="CI38" s="513"/>
      <c r="CJ38" s="514"/>
      <c r="CK38" s="512"/>
      <c r="CL38" s="513"/>
      <c r="CM38" s="513"/>
      <c r="CN38" s="513"/>
      <c r="CO38" s="513"/>
      <c r="CP38" s="514"/>
      <c r="CQ38" s="512"/>
      <c r="CR38" s="513"/>
      <c r="CS38" s="513"/>
      <c r="CT38" s="513"/>
      <c r="CU38" s="513"/>
      <c r="CV38" s="513"/>
      <c r="CW38" s="514"/>
      <c r="CX38" s="512"/>
      <c r="CY38" s="513"/>
      <c r="CZ38" s="513"/>
      <c r="DA38" s="514"/>
      <c r="DB38" s="512"/>
      <c r="DC38" s="513"/>
      <c r="DD38" s="513"/>
      <c r="DE38" s="514"/>
      <c r="DF38" s="512"/>
      <c r="DG38" s="513"/>
      <c r="DH38" s="513"/>
      <c r="DI38" s="513"/>
      <c r="DJ38" s="513"/>
      <c r="DK38" s="513"/>
      <c r="DL38" s="514"/>
      <c r="DM38" s="512"/>
      <c r="DN38" s="513"/>
      <c r="DO38" s="513"/>
      <c r="DP38" s="513"/>
      <c r="DQ38" s="513"/>
      <c r="DR38" s="514"/>
      <c r="DS38" s="512"/>
      <c r="DT38" s="513"/>
      <c r="DU38" s="513"/>
      <c r="DV38" s="513"/>
      <c r="DW38" s="513"/>
      <c r="DX38" s="514"/>
      <c r="DY38" s="512"/>
      <c r="DZ38" s="513"/>
      <c r="EA38" s="513"/>
      <c r="EB38" s="513"/>
      <c r="EC38" s="513"/>
      <c r="ED38" s="513"/>
      <c r="EE38" s="514"/>
      <c r="EF38" s="512"/>
      <c r="EG38" s="513"/>
      <c r="EH38" s="513"/>
      <c r="EI38" s="513"/>
      <c r="EJ38" s="513"/>
      <c r="EK38" s="513"/>
      <c r="EL38" s="513"/>
      <c r="EM38" s="513"/>
      <c r="EN38" s="514"/>
      <c r="EO38" s="512"/>
      <c r="EP38" s="513"/>
      <c r="EQ38" s="513"/>
      <c r="ER38" s="513"/>
      <c r="ES38" s="513"/>
      <c r="ET38" s="513"/>
      <c r="EU38" s="514"/>
      <c r="EV38" s="512"/>
      <c r="EW38" s="513"/>
      <c r="EX38" s="513"/>
      <c r="EY38" s="513"/>
      <c r="EZ38" s="513"/>
      <c r="FA38" s="514"/>
      <c r="FB38" s="512"/>
      <c r="FC38" s="513"/>
      <c r="FD38" s="513"/>
      <c r="FE38" s="513"/>
      <c r="FF38" s="513"/>
      <c r="FG38" s="513"/>
      <c r="FH38" s="514"/>
      <c r="FI38" s="512"/>
      <c r="FJ38" s="513"/>
      <c r="FK38" s="513"/>
      <c r="FL38" s="513"/>
      <c r="FM38" s="513"/>
      <c r="FN38" s="514"/>
      <c r="FO38" s="512"/>
      <c r="FP38" s="513"/>
      <c r="FQ38" s="513"/>
      <c r="FR38" s="513"/>
      <c r="FS38" s="513"/>
      <c r="FT38" s="514"/>
      <c r="FU38" s="512"/>
      <c r="FV38" s="513"/>
      <c r="FW38" s="513"/>
      <c r="FX38" s="513"/>
      <c r="FY38" s="513"/>
      <c r="FZ38" s="513"/>
      <c r="GA38" s="514"/>
      <c r="GB38" s="512"/>
      <c r="GC38" s="513"/>
      <c r="GD38" s="513"/>
      <c r="GE38" s="513"/>
      <c r="GF38" s="513"/>
      <c r="GG38" s="514"/>
    </row>
    <row r="39" spans="1:189" s="2" customFormat="1" ht="10.5" customHeight="1" hidden="1">
      <c r="A39" s="573" t="s">
        <v>309</v>
      </c>
      <c r="B39" s="574"/>
      <c r="C39" s="574"/>
      <c r="D39" s="574"/>
      <c r="E39" s="575"/>
      <c r="F39" s="576" t="s">
        <v>310</v>
      </c>
      <c r="G39" s="577"/>
      <c r="H39" s="577"/>
      <c r="I39" s="577"/>
      <c r="J39" s="577"/>
      <c r="K39" s="577"/>
      <c r="L39" s="577"/>
      <c r="M39" s="577"/>
      <c r="N39" s="577"/>
      <c r="O39" s="577"/>
      <c r="P39" s="577"/>
      <c r="Q39" s="577"/>
      <c r="R39" s="577"/>
      <c r="S39" s="577"/>
      <c r="T39" s="577"/>
      <c r="U39" s="577"/>
      <c r="V39" s="577"/>
      <c r="W39" s="577"/>
      <c r="X39" s="577"/>
      <c r="Y39" s="577"/>
      <c r="Z39" s="578"/>
      <c r="AA39" s="43"/>
      <c r="AB39" s="512"/>
      <c r="AC39" s="513"/>
      <c r="AD39" s="513"/>
      <c r="AE39" s="513"/>
      <c r="AF39" s="513"/>
      <c r="AG39" s="514"/>
      <c r="AH39" s="512"/>
      <c r="AI39" s="513"/>
      <c r="AJ39" s="513"/>
      <c r="AK39" s="513"/>
      <c r="AL39" s="513"/>
      <c r="AM39" s="513"/>
      <c r="AN39" s="514"/>
      <c r="AO39" s="512"/>
      <c r="AP39" s="513"/>
      <c r="AQ39" s="513"/>
      <c r="AR39" s="513"/>
      <c r="AS39" s="513"/>
      <c r="AT39" s="513"/>
      <c r="AU39" s="513"/>
      <c r="AV39" s="513"/>
      <c r="AW39" s="514"/>
      <c r="AX39" s="512"/>
      <c r="AY39" s="513"/>
      <c r="AZ39" s="513"/>
      <c r="BA39" s="513"/>
      <c r="BB39" s="513"/>
      <c r="BC39" s="513"/>
      <c r="BD39" s="514"/>
      <c r="BE39" s="512"/>
      <c r="BF39" s="513"/>
      <c r="BG39" s="513"/>
      <c r="BH39" s="513"/>
      <c r="BI39" s="513"/>
      <c r="BJ39" s="514"/>
      <c r="BK39" s="512"/>
      <c r="BL39" s="513"/>
      <c r="BM39" s="513"/>
      <c r="BN39" s="513"/>
      <c r="BO39" s="513"/>
      <c r="BP39" s="513"/>
      <c r="BQ39" s="514"/>
      <c r="BR39" s="512"/>
      <c r="BS39" s="513"/>
      <c r="BT39" s="513"/>
      <c r="BU39" s="513"/>
      <c r="BV39" s="513"/>
      <c r="BW39" s="514"/>
      <c r="BX39" s="512"/>
      <c r="BY39" s="513"/>
      <c r="BZ39" s="513"/>
      <c r="CA39" s="513"/>
      <c r="CB39" s="513"/>
      <c r="CC39" s="514"/>
      <c r="CD39" s="512"/>
      <c r="CE39" s="513"/>
      <c r="CF39" s="513"/>
      <c r="CG39" s="513"/>
      <c r="CH39" s="513"/>
      <c r="CI39" s="513"/>
      <c r="CJ39" s="514"/>
      <c r="CK39" s="512"/>
      <c r="CL39" s="513"/>
      <c r="CM39" s="513"/>
      <c r="CN39" s="513"/>
      <c r="CO39" s="513"/>
      <c r="CP39" s="514"/>
      <c r="CQ39" s="512"/>
      <c r="CR39" s="513"/>
      <c r="CS39" s="513"/>
      <c r="CT39" s="513"/>
      <c r="CU39" s="513"/>
      <c r="CV39" s="513"/>
      <c r="CW39" s="514"/>
      <c r="CX39" s="512"/>
      <c r="CY39" s="513"/>
      <c r="CZ39" s="513"/>
      <c r="DA39" s="514"/>
      <c r="DB39" s="512"/>
      <c r="DC39" s="513"/>
      <c r="DD39" s="513"/>
      <c r="DE39" s="514"/>
      <c r="DF39" s="512"/>
      <c r="DG39" s="513"/>
      <c r="DH39" s="513"/>
      <c r="DI39" s="513"/>
      <c r="DJ39" s="513"/>
      <c r="DK39" s="513"/>
      <c r="DL39" s="514"/>
      <c r="DM39" s="512"/>
      <c r="DN39" s="513"/>
      <c r="DO39" s="513"/>
      <c r="DP39" s="513"/>
      <c r="DQ39" s="513"/>
      <c r="DR39" s="514"/>
      <c r="DS39" s="512"/>
      <c r="DT39" s="513"/>
      <c r="DU39" s="513"/>
      <c r="DV39" s="513"/>
      <c r="DW39" s="513"/>
      <c r="DX39" s="514"/>
      <c r="DY39" s="512"/>
      <c r="DZ39" s="513"/>
      <c r="EA39" s="513"/>
      <c r="EB39" s="513"/>
      <c r="EC39" s="513"/>
      <c r="ED39" s="513"/>
      <c r="EE39" s="514"/>
      <c r="EF39" s="512"/>
      <c r="EG39" s="513"/>
      <c r="EH39" s="513"/>
      <c r="EI39" s="513"/>
      <c r="EJ39" s="513"/>
      <c r="EK39" s="513"/>
      <c r="EL39" s="513"/>
      <c r="EM39" s="513"/>
      <c r="EN39" s="514"/>
      <c r="EO39" s="512"/>
      <c r="EP39" s="513"/>
      <c r="EQ39" s="513"/>
      <c r="ER39" s="513"/>
      <c r="ES39" s="513"/>
      <c r="ET39" s="513"/>
      <c r="EU39" s="514"/>
      <c r="EV39" s="512"/>
      <c r="EW39" s="513"/>
      <c r="EX39" s="513"/>
      <c r="EY39" s="513"/>
      <c r="EZ39" s="513"/>
      <c r="FA39" s="514"/>
      <c r="FB39" s="512"/>
      <c r="FC39" s="513"/>
      <c r="FD39" s="513"/>
      <c r="FE39" s="513"/>
      <c r="FF39" s="513"/>
      <c r="FG39" s="513"/>
      <c r="FH39" s="514"/>
      <c r="FI39" s="512"/>
      <c r="FJ39" s="513"/>
      <c r="FK39" s="513"/>
      <c r="FL39" s="513"/>
      <c r="FM39" s="513"/>
      <c r="FN39" s="514"/>
      <c r="FO39" s="512"/>
      <c r="FP39" s="513"/>
      <c r="FQ39" s="513"/>
      <c r="FR39" s="513"/>
      <c r="FS39" s="513"/>
      <c r="FT39" s="514"/>
      <c r="FU39" s="512"/>
      <c r="FV39" s="513"/>
      <c r="FW39" s="513"/>
      <c r="FX39" s="513"/>
      <c r="FY39" s="513"/>
      <c r="FZ39" s="513"/>
      <c r="GA39" s="514"/>
      <c r="GB39" s="512"/>
      <c r="GC39" s="513"/>
      <c r="GD39" s="513"/>
      <c r="GE39" s="513"/>
      <c r="GF39" s="513"/>
      <c r="GG39" s="514"/>
    </row>
    <row r="40" spans="1:189" s="2" customFormat="1" ht="10.5" customHeight="1" hidden="1">
      <c r="A40" s="573" t="s">
        <v>311</v>
      </c>
      <c r="B40" s="574"/>
      <c r="C40" s="574"/>
      <c r="D40" s="574"/>
      <c r="E40" s="575"/>
      <c r="F40" s="576"/>
      <c r="G40" s="577"/>
      <c r="H40" s="577"/>
      <c r="I40" s="577"/>
      <c r="J40" s="577"/>
      <c r="K40" s="577"/>
      <c r="L40" s="577"/>
      <c r="M40" s="577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577"/>
      <c r="Y40" s="577"/>
      <c r="Z40" s="578"/>
      <c r="AA40" s="43"/>
      <c r="AB40" s="512"/>
      <c r="AC40" s="513"/>
      <c r="AD40" s="513"/>
      <c r="AE40" s="513"/>
      <c r="AF40" s="513"/>
      <c r="AG40" s="514"/>
      <c r="AH40" s="512"/>
      <c r="AI40" s="513"/>
      <c r="AJ40" s="513"/>
      <c r="AK40" s="513"/>
      <c r="AL40" s="513"/>
      <c r="AM40" s="513"/>
      <c r="AN40" s="514"/>
      <c r="AO40" s="512"/>
      <c r="AP40" s="513"/>
      <c r="AQ40" s="513"/>
      <c r="AR40" s="513"/>
      <c r="AS40" s="513"/>
      <c r="AT40" s="513"/>
      <c r="AU40" s="513"/>
      <c r="AV40" s="513"/>
      <c r="AW40" s="514"/>
      <c r="AX40" s="512"/>
      <c r="AY40" s="513"/>
      <c r="AZ40" s="513"/>
      <c r="BA40" s="513"/>
      <c r="BB40" s="513"/>
      <c r="BC40" s="513"/>
      <c r="BD40" s="514"/>
      <c r="BE40" s="512"/>
      <c r="BF40" s="513"/>
      <c r="BG40" s="513"/>
      <c r="BH40" s="513"/>
      <c r="BI40" s="513"/>
      <c r="BJ40" s="514"/>
      <c r="BK40" s="512"/>
      <c r="BL40" s="513"/>
      <c r="BM40" s="513"/>
      <c r="BN40" s="513"/>
      <c r="BO40" s="513"/>
      <c r="BP40" s="513"/>
      <c r="BQ40" s="514"/>
      <c r="BR40" s="512"/>
      <c r="BS40" s="513"/>
      <c r="BT40" s="513"/>
      <c r="BU40" s="513"/>
      <c r="BV40" s="513"/>
      <c r="BW40" s="514"/>
      <c r="BX40" s="512"/>
      <c r="BY40" s="513"/>
      <c r="BZ40" s="513"/>
      <c r="CA40" s="513"/>
      <c r="CB40" s="513"/>
      <c r="CC40" s="514"/>
      <c r="CD40" s="512"/>
      <c r="CE40" s="513"/>
      <c r="CF40" s="513"/>
      <c r="CG40" s="513"/>
      <c r="CH40" s="513"/>
      <c r="CI40" s="513"/>
      <c r="CJ40" s="514"/>
      <c r="CK40" s="512"/>
      <c r="CL40" s="513"/>
      <c r="CM40" s="513"/>
      <c r="CN40" s="513"/>
      <c r="CO40" s="513"/>
      <c r="CP40" s="514"/>
      <c r="CQ40" s="512"/>
      <c r="CR40" s="513"/>
      <c r="CS40" s="513"/>
      <c r="CT40" s="513"/>
      <c r="CU40" s="513"/>
      <c r="CV40" s="513"/>
      <c r="CW40" s="514"/>
      <c r="CX40" s="512"/>
      <c r="CY40" s="513"/>
      <c r="CZ40" s="513"/>
      <c r="DA40" s="514"/>
      <c r="DB40" s="512"/>
      <c r="DC40" s="513"/>
      <c r="DD40" s="513"/>
      <c r="DE40" s="514"/>
      <c r="DF40" s="512"/>
      <c r="DG40" s="513"/>
      <c r="DH40" s="513"/>
      <c r="DI40" s="513"/>
      <c r="DJ40" s="513"/>
      <c r="DK40" s="513"/>
      <c r="DL40" s="514"/>
      <c r="DM40" s="512"/>
      <c r="DN40" s="513"/>
      <c r="DO40" s="513"/>
      <c r="DP40" s="513"/>
      <c r="DQ40" s="513"/>
      <c r="DR40" s="514"/>
      <c r="DS40" s="512"/>
      <c r="DT40" s="513"/>
      <c r="DU40" s="513"/>
      <c r="DV40" s="513"/>
      <c r="DW40" s="513"/>
      <c r="DX40" s="514"/>
      <c r="DY40" s="512"/>
      <c r="DZ40" s="513"/>
      <c r="EA40" s="513"/>
      <c r="EB40" s="513"/>
      <c r="EC40" s="513"/>
      <c r="ED40" s="513"/>
      <c r="EE40" s="514"/>
      <c r="EF40" s="512"/>
      <c r="EG40" s="513"/>
      <c r="EH40" s="513"/>
      <c r="EI40" s="513"/>
      <c r="EJ40" s="513"/>
      <c r="EK40" s="513"/>
      <c r="EL40" s="513"/>
      <c r="EM40" s="513"/>
      <c r="EN40" s="514"/>
      <c r="EO40" s="512"/>
      <c r="EP40" s="513"/>
      <c r="EQ40" s="513"/>
      <c r="ER40" s="513"/>
      <c r="ES40" s="513"/>
      <c r="ET40" s="513"/>
      <c r="EU40" s="514"/>
      <c r="EV40" s="512"/>
      <c r="EW40" s="513"/>
      <c r="EX40" s="513"/>
      <c r="EY40" s="513"/>
      <c r="EZ40" s="513"/>
      <c r="FA40" s="514"/>
      <c r="FB40" s="512"/>
      <c r="FC40" s="513"/>
      <c r="FD40" s="513"/>
      <c r="FE40" s="513"/>
      <c r="FF40" s="513"/>
      <c r="FG40" s="513"/>
      <c r="FH40" s="514"/>
      <c r="FI40" s="512"/>
      <c r="FJ40" s="513"/>
      <c r="FK40" s="513"/>
      <c r="FL40" s="513"/>
      <c r="FM40" s="513"/>
      <c r="FN40" s="514"/>
      <c r="FO40" s="512"/>
      <c r="FP40" s="513"/>
      <c r="FQ40" s="513"/>
      <c r="FR40" s="513"/>
      <c r="FS40" s="513"/>
      <c r="FT40" s="514"/>
      <c r="FU40" s="512"/>
      <c r="FV40" s="513"/>
      <c r="FW40" s="513"/>
      <c r="FX40" s="513"/>
      <c r="FY40" s="513"/>
      <c r="FZ40" s="513"/>
      <c r="GA40" s="514"/>
      <c r="GB40" s="512"/>
      <c r="GC40" s="513"/>
      <c r="GD40" s="513"/>
      <c r="GE40" s="513"/>
      <c r="GF40" s="513"/>
      <c r="GG40" s="514"/>
    </row>
    <row r="41" s="2" customFormat="1" ht="3" customHeight="1" hidden="1"/>
    <row r="42" spans="9:10" s="13" customFormat="1" ht="9.75" hidden="1">
      <c r="I42" s="14" t="s">
        <v>319</v>
      </c>
      <c r="J42" s="13" t="s">
        <v>358</v>
      </c>
    </row>
    <row r="43" spans="8:10" s="13" customFormat="1" ht="9.75" hidden="1">
      <c r="H43" s="14"/>
      <c r="I43" s="14" t="s">
        <v>321</v>
      </c>
      <c r="J43" s="13" t="s">
        <v>359</v>
      </c>
    </row>
    <row r="44" ht="11.25" hidden="1"/>
    <row r="47" spans="1:189" ht="11.25">
      <c r="A47" s="426" t="s">
        <v>402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426"/>
      <c r="CL47" s="426"/>
      <c r="CM47" s="426"/>
      <c r="CN47" s="426"/>
      <c r="CO47" s="426"/>
      <c r="CP47" s="426"/>
      <c r="CQ47" s="426"/>
      <c r="CR47" s="426"/>
      <c r="CS47" s="426"/>
      <c r="CT47" s="426"/>
      <c r="CU47" s="426"/>
      <c r="CV47" s="426"/>
      <c r="CW47" s="426"/>
      <c r="CX47" s="426"/>
      <c r="CY47" s="426"/>
      <c r="CZ47" s="426"/>
      <c r="DA47" s="426"/>
      <c r="DB47" s="426"/>
      <c r="DC47" s="426"/>
      <c r="DD47" s="426"/>
      <c r="DE47" s="426"/>
      <c r="DF47" s="426"/>
      <c r="DG47" s="426"/>
      <c r="DH47" s="426"/>
      <c r="DI47" s="426"/>
      <c r="DJ47" s="426"/>
      <c r="DK47" s="426"/>
      <c r="DL47" s="426"/>
      <c r="DM47" s="426"/>
      <c r="DN47" s="426"/>
      <c r="DO47" s="426"/>
      <c r="DP47" s="426"/>
      <c r="DQ47" s="426"/>
      <c r="DR47" s="426"/>
      <c r="DS47" s="426"/>
      <c r="DT47" s="426"/>
      <c r="DU47" s="426"/>
      <c r="DV47" s="426"/>
      <c r="DW47" s="426"/>
      <c r="DX47" s="426"/>
      <c r="DY47" s="426"/>
      <c r="DZ47" s="426"/>
      <c r="EA47" s="426"/>
      <c r="EB47" s="426"/>
      <c r="EC47" s="426"/>
      <c r="ED47" s="426"/>
      <c r="EE47" s="426"/>
      <c r="EF47" s="426"/>
      <c r="EG47" s="426"/>
      <c r="EH47" s="426"/>
      <c r="EI47" s="426"/>
      <c r="EJ47" s="426"/>
      <c r="EK47" s="426"/>
      <c r="EL47" s="426"/>
      <c r="EM47" s="426"/>
      <c r="EN47" s="426"/>
      <c r="EO47" s="426"/>
      <c r="EP47" s="426"/>
      <c r="EQ47" s="426"/>
      <c r="ER47" s="426"/>
      <c r="ES47" s="426"/>
      <c r="ET47" s="426"/>
      <c r="EU47" s="426"/>
      <c r="EV47" s="426"/>
      <c r="EW47" s="426"/>
      <c r="EX47" s="426"/>
      <c r="EY47" s="426"/>
      <c r="EZ47" s="426"/>
      <c r="FA47" s="426"/>
      <c r="FB47" s="426"/>
      <c r="FC47" s="426"/>
      <c r="FD47" s="426"/>
      <c r="FE47" s="426"/>
      <c r="FF47" s="426"/>
      <c r="FG47" s="426"/>
      <c r="FH47" s="426"/>
      <c r="FI47" s="426"/>
      <c r="FJ47" s="426"/>
      <c r="FK47" s="426"/>
      <c r="FL47" s="426"/>
      <c r="FM47" s="426"/>
      <c r="FN47" s="426"/>
      <c r="FO47" s="426"/>
      <c r="FP47" s="426"/>
      <c r="FQ47" s="426"/>
      <c r="FR47" s="426"/>
      <c r="FS47" s="426"/>
      <c r="FT47" s="426"/>
      <c r="FU47" s="426"/>
      <c r="FV47" s="426"/>
      <c r="FW47" s="426"/>
      <c r="FX47" s="426"/>
      <c r="FY47" s="426"/>
      <c r="FZ47" s="426"/>
      <c r="GA47" s="426"/>
      <c r="GB47" s="426"/>
      <c r="GC47" s="426"/>
      <c r="GD47" s="426"/>
      <c r="GE47" s="426"/>
      <c r="GF47" s="426"/>
      <c r="GG47" s="426"/>
    </row>
  </sheetData>
  <sheetProtection/>
  <mergeCells count="716">
    <mergeCell ref="GB17:GG17"/>
    <mergeCell ref="EF17:EN17"/>
    <mergeCell ref="EO17:EU17"/>
    <mergeCell ref="EV17:FA17"/>
    <mergeCell ref="FB17:FH17"/>
    <mergeCell ref="A47:GG47"/>
    <mergeCell ref="FO30:FT30"/>
    <mergeCell ref="FU30:GA30"/>
    <mergeCell ref="GB30:GG30"/>
    <mergeCell ref="EO30:EU30"/>
    <mergeCell ref="EV30:FA30"/>
    <mergeCell ref="FB30:FH30"/>
    <mergeCell ref="FI30:FN30"/>
    <mergeCell ref="DM30:DR30"/>
    <mergeCell ref="DS30:DX30"/>
    <mergeCell ref="DY30:EE30"/>
    <mergeCell ref="EF30:EN30"/>
    <mergeCell ref="CQ30:CW30"/>
    <mergeCell ref="CX30:DA30"/>
    <mergeCell ref="DB30:DE30"/>
    <mergeCell ref="DF30:DL30"/>
    <mergeCell ref="BR30:BW30"/>
    <mergeCell ref="BX30:CC30"/>
    <mergeCell ref="CD30:CJ30"/>
    <mergeCell ref="CK30:CP30"/>
    <mergeCell ref="AO30:AW30"/>
    <mergeCell ref="AX30:BD30"/>
    <mergeCell ref="BE30:BJ30"/>
    <mergeCell ref="BK30:BQ30"/>
    <mergeCell ref="F30:Z30"/>
    <mergeCell ref="A30:E30"/>
    <mergeCell ref="AB30:AG30"/>
    <mergeCell ref="AH30:AN30"/>
    <mergeCell ref="FU28:GA28"/>
    <mergeCell ref="GB28:GG28"/>
    <mergeCell ref="EV28:FA28"/>
    <mergeCell ref="FB28:FH28"/>
    <mergeCell ref="FI28:FN28"/>
    <mergeCell ref="FO28:FT28"/>
    <mergeCell ref="DF27:DL27"/>
    <mergeCell ref="DB27:DE27"/>
    <mergeCell ref="DB28:DE28"/>
    <mergeCell ref="DF28:DL28"/>
    <mergeCell ref="GB27:GG27"/>
    <mergeCell ref="DM28:DR28"/>
    <mergeCell ref="DS28:DX28"/>
    <mergeCell ref="DY28:EE28"/>
    <mergeCell ref="EF28:EN28"/>
    <mergeCell ref="EO28:EU28"/>
    <mergeCell ref="FB27:FH27"/>
    <mergeCell ref="FI27:FN27"/>
    <mergeCell ref="FO27:FT27"/>
    <mergeCell ref="FU27:GA27"/>
    <mergeCell ref="DY27:EE27"/>
    <mergeCell ref="EF27:EN27"/>
    <mergeCell ref="EO27:EU27"/>
    <mergeCell ref="EV27:FA27"/>
    <mergeCell ref="CD28:CJ28"/>
    <mergeCell ref="CK28:CP28"/>
    <mergeCell ref="DM27:DR27"/>
    <mergeCell ref="DS27:DX27"/>
    <mergeCell ref="CX27:DA27"/>
    <mergeCell ref="CQ27:CW27"/>
    <mergeCell ref="CQ28:CW28"/>
    <mergeCell ref="CX28:DA28"/>
    <mergeCell ref="CD27:CJ27"/>
    <mergeCell ref="CK27:CP27"/>
    <mergeCell ref="BR28:BW28"/>
    <mergeCell ref="BX28:CC28"/>
    <mergeCell ref="BE27:BJ27"/>
    <mergeCell ref="BK27:BQ27"/>
    <mergeCell ref="BR27:BW27"/>
    <mergeCell ref="BX27:CC27"/>
    <mergeCell ref="BE28:BJ28"/>
    <mergeCell ref="BK28:BQ28"/>
    <mergeCell ref="AB27:AG27"/>
    <mergeCell ref="AH27:AN27"/>
    <mergeCell ref="AO27:AW27"/>
    <mergeCell ref="AX27:BD27"/>
    <mergeCell ref="F27:Z27"/>
    <mergeCell ref="F28:Z28"/>
    <mergeCell ref="AB28:AG28"/>
    <mergeCell ref="AH28:AN28"/>
    <mergeCell ref="AO28:AW28"/>
    <mergeCell ref="AX28:BD28"/>
    <mergeCell ref="A27:E27"/>
    <mergeCell ref="A28:E28"/>
    <mergeCell ref="FU29:GA29"/>
    <mergeCell ref="GB29:GG29"/>
    <mergeCell ref="A29:E29"/>
    <mergeCell ref="EV29:FA29"/>
    <mergeCell ref="FB29:FH29"/>
    <mergeCell ref="FI29:FN29"/>
    <mergeCell ref="FO29:FT29"/>
    <mergeCell ref="DS29:DX29"/>
    <mergeCell ref="DY29:EE29"/>
    <mergeCell ref="EF29:EN29"/>
    <mergeCell ref="EO29:EU29"/>
    <mergeCell ref="CX29:DA29"/>
    <mergeCell ref="DB29:DE29"/>
    <mergeCell ref="DF29:DL29"/>
    <mergeCell ref="DM29:DR29"/>
    <mergeCell ref="BX29:CC29"/>
    <mergeCell ref="CD29:CJ29"/>
    <mergeCell ref="CK29:CP29"/>
    <mergeCell ref="CQ29:CW29"/>
    <mergeCell ref="AX29:BD29"/>
    <mergeCell ref="BE29:BJ29"/>
    <mergeCell ref="BK29:BQ29"/>
    <mergeCell ref="BR29:BW29"/>
    <mergeCell ref="F29:Z29"/>
    <mergeCell ref="AB29:AG29"/>
    <mergeCell ref="AH29:AN29"/>
    <mergeCell ref="AO29:AW29"/>
    <mergeCell ref="EF19:EN19"/>
    <mergeCell ref="FO19:FT19"/>
    <mergeCell ref="CD19:CJ19"/>
    <mergeCell ref="DB19:DE19"/>
    <mergeCell ref="DF19:DL19"/>
    <mergeCell ref="DM19:DR19"/>
    <mergeCell ref="FU19:GA19"/>
    <mergeCell ref="GB19:GG19"/>
    <mergeCell ref="EO19:EU19"/>
    <mergeCell ref="EV19:FA19"/>
    <mergeCell ref="FB19:FH19"/>
    <mergeCell ref="FI19:FN19"/>
    <mergeCell ref="CX19:DA19"/>
    <mergeCell ref="A19:E19"/>
    <mergeCell ref="F19:Z19"/>
    <mergeCell ref="AX19:BD19"/>
    <mergeCell ref="BE19:BJ19"/>
    <mergeCell ref="DS13:GG13"/>
    <mergeCell ref="DS14:EU14"/>
    <mergeCell ref="EV14:GA14"/>
    <mergeCell ref="GB14:GG15"/>
    <mergeCell ref="DS15:DX15"/>
    <mergeCell ref="BX19:CC19"/>
    <mergeCell ref="FI15:FN15"/>
    <mergeCell ref="FO15:FT15"/>
    <mergeCell ref="FU15:GA15"/>
    <mergeCell ref="DY15:EE15"/>
    <mergeCell ref="EF15:EN15"/>
    <mergeCell ref="DS19:DX19"/>
    <mergeCell ref="DY19:EE19"/>
    <mergeCell ref="FU16:GA16"/>
    <mergeCell ref="FB16:FH16"/>
    <mergeCell ref="DM15:DR15"/>
    <mergeCell ref="AA13:CP13"/>
    <mergeCell ref="BE15:BJ15"/>
    <mergeCell ref="BR15:BW15"/>
    <mergeCell ref="CQ19:CW19"/>
    <mergeCell ref="AH19:AN19"/>
    <mergeCell ref="AO19:AW19"/>
    <mergeCell ref="AB19:AG19"/>
    <mergeCell ref="BK19:BQ19"/>
    <mergeCell ref="BR19:BW19"/>
    <mergeCell ref="DF18:DL18"/>
    <mergeCell ref="A13:E15"/>
    <mergeCell ref="F13:Z15"/>
    <mergeCell ref="BX15:CC15"/>
    <mergeCell ref="AX15:BD15"/>
    <mergeCell ref="BE14:CJ14"/>
    <mergeCell ref="BK15:BQ15"/>
    <mergeCell ref="AB14:BD14"/>
    <mergeCell ref="AB15:AG15"/>
    <mergeCell ref="CQ15:CW15"/>
    <mergeCell ref="FK1:GG1"/>
    <mergeCell ref="FK3:GG3"/>
    <mergeCell ref="FF6:GG6"/>
    <mergeCell ref="A2:GG2"/>
    <mergeCell ref="EO15:EU15"/>
    <mergeCell ref="EV15:FA15"/>
    <mergeCell ref="FF7:GG7"/>
    <mergeCell ref="FE10:FF10"/>
    <mergeCell ref="CD15:CJ15"/>
    <mergeCell ref="CQ13:DR14"/>
    <mergeCell ref="CK19:CP19"/>
    <mergeCell ref="FB15:FH15"/>
    <mergeCell ref="CK14:CP15"/>
    <mergeCell ref="EV18:FA18"/>
    <mergeCell ref="FB18:FH18"/>
    <mergeCell ref="DS18:DX18"/>
    <mergeCell ref="DY18:EE18"/>
    <mergeCell ref="EF18:EN18"/>
    <mergeCell ref="DB18:DE18"/>
    <mergeCell ref="DM18:DR18"/>
    <mergeCell ref="FJ10:FK10"/>
    <mergeCell ref="FL10:FV10"/>
    <mergeCell ref="FW10:FY10"/>
    <mergeCell ref="FZ10:GB10"/>
    <mergeCell ref="AB16:AG16"/>
    <mergeCell ref="AH16:AN16"/>
    <mergeCell ref="AO16:AW16"/>
    <mergeCell ref="AX16:BD16"/>
    <mergeCell ref="BX16:CC16"/>
    <mergeCell ref="AH15:AN15"/>
    <mergeCell ref="A16:E16"/>
    <mergeCell ref="F16:Z16"/>
    <mergeCell ref="F17:Z17"/>
    <mergeCell ref="A17:E17"/>
    <mergeCell ref="BR16:BW16"/>
    <mergeCell ref="FG10:FI10"/>
    <mergeCell ref="AO15:AW15"/>
    <mergeCell ref="CX15:DA15"/>
    <mergeCell ref="DB15:DE15"/>
    <mergeCell ref="DF15:DL15"/>
    <mergeCell ref="CK16:CP16"/>
    <mergeCell ref="DM16:DR16"/>
    <mergeCell ref="AB17:AG17"/>
    <mergeCell ref="AH17:AN17"/>
    <mergeCell ref="AO17:AW17"/>
    <mergeCell ref="AX17:BD17"/>
    <mergeCell ref="CQ17:CW17"/>
    <mergeCell ref="DM17:DR17"/>
    <mergeCell ref="DF17:DL17"/>
    <mergeCell ref="DB17:DE17"/>
    <mergeCell ref="GB18:GG18"/>
    <mergeCell ref="EO18:EU18"/>
    <mergeCell ref="FI18:FN18"/>
    <mergeCell ref="FO18:FT18"/>
    <mergeCell ref="FU18:GA18"/>
    <mergeCell ref="DS17:DX17"/>
    <mergeCell ref="DY17:EE17"/>
    <mergeCell ref="FI17:FN17"/>
    <mergeCell ref="FO17:FT17"/>
    <mergeCell ref="FU17:GA17"/>
    <mergeCell ref="BX18:CC18"/>
    <mergeCell ref="CD18:CJ18"/>
    <mergeCell ref="CK18:CP18"/>
    <mergeCell ref="CQ16:CW16"/>
    <mergeCell ref="DB16:DE16"/>
    <mergeCell ref="DF16:DL16"/>
    <mergeCell ref="CQ18:CW18"/>
    <mergeCell ref="CX18:DA18"/>
    <mergeCell ref="CX16:DA16"/>
    <mergeCell ref="CD16:CJ16"/>
    <mergeCell ref="AX18:BD18"/>
    <mergeCell ref="BE18:BJ18"/>
    <mergeCell ref="BK18:BQ18"/>
    <mergeCell ref="BR18:BW18"/>
    <mergeCell ref="BE16:BJ16"/>
    <mergeCell ref="BK16:BQ16"/>
    <mergeCell ref="CX17:DA17"/>
    <mergeCell ref="FI16:FN16"/>
    <mergeCell ref="FO16:FT16"/>
    <mergeCell ref="DS16:DX16"/>
    <mergeCell ref="EF16:EN16"/>
    <mergeCell ref="EO16:EU16"/>
    <mergeCell ref="EV16:FA16"/>
    <mergeCell ref="A21:E21"/>
    <mergeCell ref="F21:Z21"/>
    <mergeCell ref="AB21:AG21"/>
    <mergeCell ref="GB16:GG16"/>
    <mergeCell ref="A18:E18"/>
    <mergeCell ref="F18:Z18"/>
    <mergeCell ref="AB18:AG18"/>
    <mergeCell ref="AH18:AN18"/>
    <mergeCell ref="AO18:AW18"/>
    <mergeCell ref="DY16:EE16"/>
    <mergeCell ref="BK21:BQ21"/>
    <mergeCell ref="BR21:BW21"/>
    <mergeCell ref="BX21:CC21"/>
    <mergeCell ref="CD21:CJ21"/>
    <mergeCell ref="AH21:AN21"/>
    <mergeCell ref="AO21:AW21"/>
    <mergeCell ref="AX21:BD21"/>
    <mergeCell ref="BE21:BJ21"/>
    <mergeCell ref="A22:E22"/>
    <mergeCell ref="F22:Z22"/>
    <mergeCell ref="FU21:GA21"/>
    <mergeCell ref="GB21:GG21"/>
    <mergeCell ref="EF21:EN21"/>
    <mergeCell ref="EO21:EU21"/>
    <mergeCell ref="EV21:FA21"/>
    <mergeCell ref="FB21:FH21"/>
    <mergeCell ref="FI21:FN21"/>
    <mergeCell ref="FO21:FT21"/>
    <mergeCell ref="DS21:DX21"/>
    <mergeCell ref="DY21:EE21"/>
    <mergeCell ref="CK21:CP21"/>
    <mergeCell ref="CQ21:CW21"/>
    <mergeCell ref="CX21:DA21"/>
    <mergeCell ref="DB21:DE21"/>
    <mergeCell ref="DF21:DL21"/>
    <mergeCell ref="DM21:DR21"/>
    <mergeCell ref="AB22:AG22"/>
    <mergeCell ref="AH22:AN22"/>
    <mergeCell ref="AO22:AW22"/>
    <mergeCell ref="AX22:BD22"/>
    <mergeCell ref="CQ22:CW22"/>
    <mergeCell ref="CX22:DA22"/>
    <mergeCell ref="BE22:BJ22"/>
    <mergeCell ref="BK22:BQ22"/>
    <mergeCell ref="DB22:DE22"/>
    <mergeCell ref="DF22:DL22"/>
    <mergeCell ref="BR22:BW22"/>
    <mergeCell ref="BX22:CC22"/>
    <mergeCell ref="CD22:CJ22"/>
    <mergeCell ref="CK22:CP22"/>
    <mergeCell ref="GB22:GG22"/>
    <mergeCell ref="A23:E23"/>
    <mergeCell ref="F23:Z23"/>
    <mergeCell ref="AB23:AG23"/>
    <mergeCell ref="EO22:EU22"/>
    <mergeCell ref="EV22:FA22"/>
    <mergeCell ref="DY22:EE22"/>
    <mergeCell ref="EF22:EN22"/>
    <mergeCell ref="DM22:DR22"/>
    <mergeCell ref="DS22:DX22"/>
    <mergeCell ref="AH23:AN23"/>
    <mergeCell ref="AO23:AW23"/>
    <mergeCell ref="AX23:BD23"/>
    <mergeCell ref="BE23:BJ23"/>
    <mergeCell ref="FO22:FT22"/>
    <mergeCell ref="FU22:GA22"/>
    <mergeCell ref="FB22:FH22"/>
    <mergeCell ref="FI22:FN22"/>
    <mergeCell ref="CK23:CP23"/>
    <mergeCell ref="CQ23:CW23"/>
    <mergeCell ref="CX23:DA23"/>
    <mergeCell ref="DB23:DE23"/>
    <mergeCell ref="BK23:BQ23"/>
    <mergeCell ref="BR23:BW23"/>
    <mergeCell ref="BX23:CC23"/>
    <mergeCell ref="CD23:CJ23"/>
    <mergeCell ref="DF23:DL23"/>
    <mergeCell ref="DM23:DR23"/>
    <mergeCell ref="DS23:DX23"/>
    <mergeCell ref="DY23:EE23"/>
    <mergeCell ref="FI23:FN23"/>
    <mergeCell ref="FO23:FT23"/>
    <mergeCell ref="FU23:GA23"/>
    <mergeCell ref="GB23:GG23"/>
    <mergeCell ref="EF23:EN23"/>
    <mergeCell ref="EO23:EU23"/>
    <mergeCell ref="EV23:FA23"/>
    <mergeCell ref="FB23:FH23"/>
    <mergeCell ref="A24:E24"/>
    <mergeCell ref="F24:Z24"/>
    <mergeCell ref="AB24:AG24"/>
    <mergeCell ref="AH24:AN24"/>
    <mergeCell ref="BR24:BW24"/>
    <mergeCell ref="BX24:CC24"/>
    <mergeCell ref="CD24:CJ24"/>
    <mergeCell ref="CK24:CP24"/>
    <mergeCell ref="AO24:AW24"/>
    <mergeCell ref="AX24:BD24"/>
    <mergeCell ref="BE24:BJ24"/>
    <mergeCell ref="BK24:BQ24"/>
    <mergeCell ref="EV24:FA24"/>
    <mergeCell ref="FB24:FH24"/>
    <mergeCell ref="FI24:FN24"/>
    <mergeCell ref="CQ24:CW24"/>
    <mergeCell ref="CX24:DA24"/>
    <mergeCell ref="DB24:DE24"/>
    <mergeCell ref="DF24:DL24"/>
    <mergeCell ref="DM24:DR24"/>
    <mergeCell ref="FO24:FT24"/>
    <mergeCell ref="FU24:GA24"/>
    <mergeCell ref="GB24:GG24"/>
    <mergeCell ref="A25:E25"/>
    <mergeCell ref="F25:Z25"/>
    <mergeCell ref="AB25:AG25"/>
    <mergeCell ref="DS24:DX24"/>
    <mergeCell ref="DY24:EE24"/>
    <mergeCell ref="EF24:EN24"/>
    <mergeCell ref="EO24:EU24"/>
    <mergeCell ref="BK25:BQ25"/>
    <mergeCell ref="BR25:BW25"/>
    <mergeCell ref="BX25:CC25"/>
    <mergeCell ref="CD25:CJ25"/>
    <mergeCell ref="AH25:AN25"/>
    <mergeCell ref="AO25:AW25"/>
    <mergeCell ref="AX25:BD25"/>
    <mergeCell ref="BE25:BJ25"/>
    <mergeCell ref="A26:E26"/>
    <mergeCell ref="F26:Z26"/>
    <mergeCell ref="FU25:GA25"/>
    <mergeCell ref="GB25:GG25"/>
    <mergeCell ref="EF25:EN25"/>
    <mergeCell ref="EO25:EU25"/>
    <mergeCell ref="EV25:FA25"/>
    <mergeCell ref="FB25:FH25"/>
    <mergeCell ref="FI25:FN25"/>
    <mergeCell ref="FO25:FT25"/>
    <mergeCell ref="DS25:DX25"/>
    <mergeCell ref="DY25:EE25"/>
    <mergeCell ref="CK25:CP25"/>
    <mergeCell ref="CQ25:CW25"/>
    <mergeCell ref="CX25:DA25"/>
    <mergeCell ref="DB25:DE25"/>
    <mergeCell ref="DF25:DL25"/>
    <mergeCell ref="DM25:DR25"/>
    <mergeCell ref="AB26:AG26"/>
    <mergeCell ref="AH26:AN26"/>
    <mergeCell ref="AO26:AW26"/>
    <mergeCell ref="AX26:BD26"/>
    <mergeCell ref="CQ26:CW26"/>
    <mergeCell ref="CX26:DA26"/>
    <mergeCell ref="BE26:BJ26"/>
    <mergeCell ref="BK26:BQ26"/>
    <mergeCell ref="DB26:DE26"/>
    <mergeCell ref="DF26:DL26"/>
    <mergeCell ref="BR26:BW26"/>
    <mergeCell ref="BX26:CC26"/>
    <mergeCell ref="CD26:CJ26"/>
    <mergeCell ref="CK26:CP26"/>
    <mergeCell ref="GB26:GG26"/>
    <mergeCell ref="A31:E31"/>
    <mergeCell ref="F31:Z31"/>
    <mergeCell ref="AB31:AG31"/>
    <mergeCell ref="EO26:EU26"/>
    <mergeCell ref="EV26:FA26"/>
    <mergeCell ref="DY26:EE26"/>
    <mergeCell ref="EF26:EN26"/>
    <mergeCell ref="DM26:DR26"/>
    <mergeCell ref="DS26:DX26"/>
    <mergeCell ref="AH31:AN31"/>
    <mergeCell ref="AO31:AW31"/>
    <mergeCell ref="AX31:BD31"/>
    <mergeCell ref="BE31:BJ31"/>
    <mergeCell ref="FO26:FT26"/>
    <mergeCell ref="FU26:GA26"/>
    <mergeCell ref="FB26:FH26"/>
    <mergeCell ref="FI26:FN26"/>
    <mergeCell ref="CK31:CP31"/>
    <mergeCell ref="CQ31:CW31"/>
    <mergeCell ref="CX31:DA31"/>
    <mergeCell ref="DB31:DE31"/>
    <mergeCell ref="BK31:BQ31"/>
    <mergeCell ref="BR31:BW31"/>
    <mergeCell ref="BX31:CC31"/>
    <mergeCell ref="CD31:CJ31"/>
    <mergeCell ref="DF31:DL31"/>
    <mergeCell ref="DM31:DR31"/>
    <mergeCell ref="DS31:DX31"/>
    <mergeCell ref="DY31:EE31"/>
    <mergeCell ref="FI31:FN31"/>
    <mergeCell ref="FO31:FT31"/>
    <mergeCell ref="FU31:GA31"/>
    <mergeCell ref="GB31:GG31"/>
    <mergeCell ref="EF31:EN31"/>
    <mergeCell ref="EO31:EU31"/>
    <mergeCell ref="EV31:FA31"/>
    <mergeCell ref="FB31:FH31"/>
    <mergeCell ref="A32:E32"/>
    <mergeCell ref="F32:Z32"/>
    <mergeCell ref="AB32:AG32"/>
    <mergeCell ref="AH32:AN32"/>
    <mergeCell ref="DB32:DE32"/>
    <mergeCell ref="DF32:DL32"/>
    <mergeCell ref="AO32:AW32"/>
    <mergeCell ref="AX32:BD32"/>
    <mergeCell ref="BE32:BJ32"/>
    <mergeCell ref="BK32:BQ32"/>
    <mergeCell ref="BR32:BW32"/>
    <mergeCell ref="BX32:CC32"/>
    <mergeCell ref="CD32:CJ32"/>
    <mergeCell ref="CK32:CP32"/>
    <mergeCell ref="FU32:GA32"/>
    <mergeCell ref="GB32:GG32"/>
    <mergeCell ref="EO32:EU32"/>
    <mergeCell ref="EV32:FA32"/>
    <mergeCell ref="FB32:FH32"/>
    <mergeCell ref="FI32:FN32"/>
    <mergeCell ref="AO33:AW33"/>
    <mergeCell ref="AX33:BD33"/>
    <mergeCell ref="BE33:BJ33"/>
    <mergeCell ref="FO32:FT32"/>
    <mergeCell ref="DS32:DX32"/>
    <mergeCell ref="DY32:EE32"/>
    <mergeCell ref="EF32:EN32"/>
    <mergeCell ref="DM32:DR32"/>
    <mergeCell ref="CQ32:CW32"/>
    <mergeCell ref="CX32:DA32"/>
    <mergeCell ref="CK33:CP33"/>
    <mergeCell ref="CQ33:CW33"/>
    <mergeCell ref="CX33:DA33"/>
    <mergeCell ref="DB33:DE33"/>
    <mergeCell ref="BK33:BQ33"/>
    <mergeCell ref="BR33:BW33"/>
    <mergeCell ref="BX33:CC33"/>
    <mergeCell ref="CD33:CJ33"/>
    <mergeCell ref="DF33:DL33"/>
    <mergeCell ref="DM33:DR33"/>
    <mergeCell ref="DS33:DX33"/>
    <mergeCell ref="DY33:EE33"/>
    <mergeCell ref="FI33:FN33"/>
    <mergeCell ref="FO33:FT33"/>
    <mergeCell ref="FU33:GA33"/>
    <mergeCell ref="GB33:GG33"/>
    <mergeCell ref="EF33:EN33"/>
    <mergeCell ref="EO33:EU33"/>
    <mergeCell ref="EV33:FA33"/>
    <mergeCell ref="FB33:FH33"/>
    <mergeCell ref="A33:E33"/>
    <mergeCell ref="F33:Z33"/>
    <mergeCell ref="AB33:AG33"/>
    <mergeCell ref="AH33:AN33"/>
    <mergeCell ref="A34:E34"/>
    <mergeCell ref="F34:Z34"/>
    <mergeCell ref="AB34:AG34"/>
    <mergeCell ref="AH34:AN34"/>
    <mergeCell ref="BR34:BW34"/>
    <mergeCell ref="BX34:CC34"/>
    <mergeCell ref="CD34:CJ34"/>
    <mergeCell ref="CK34:CP34"/>
    <mergeCell ref="AO34:AW34"/>
    <mergeCell ref="AX34:BD34"/>
    <mergeCell ref="BE34:BJ34"/>
    <mergeCell ref="BK34:BQ34"/>
    <mergeCell ref="EF34:EN34"/>
    <mergeCell ref="EO34:EU34"/>
    <mergeCell ref="EV34:FA34"/>
    <mergeCell ref="FB34:FH34"/>
    <mergeCell ref="FI34:FN34"/>
    <mergeCell ref="CQ34:CW34"/>
    <mergeCell ref="CX34:DA34"/>
    <mergeCell ref="DB34:DE34"/>
    <mergeCell ref="DF34:DL34"/>
    <mergeCell ref="DM34:DR34"/>
    <mergeCell ref="BX35:CC35"/>
    <mergeCell ref="CD35:CJ35"/>
    <mergeCell ref="FO34:FT34"/>
    <mergeCell ref="FU34:GA34"/>
    <mergeCell ref="GB34:GG34"/>
    <mergeCell ref="A35:E35"/>
    <mergeCell ref="F35:Z35"/>
    <mergeCell ref="AB35:AG35"/>
    <mergeCell ref="DS34:DX34"/>
    <mergeCell ref="DY34:EE34"/>
    <mergeCell ref="AH35:AN35"/>
    <mergeCell ref="AO35:AW35"/>
    <mergeCell ref="AX35:BD35"/>
    <mergeCell ref="BE35:BJ35"/>
    <mergeCell ref="BK35:BQ35"/>
    <mergeCell ref="BR35:BW35"/>
    <mergeCell ref="CK35:CP35"/>
    <mergeCell ref="CQ35:CW35"/>
    <mergeCell ref="FU35:GA35"/>
    <mergeCell ref="GB35:GG35"/>
    <mergeCell ref="EF35:EN35"/>
    <mergeCell ref="EO35:EU35"/>
    <mergeCell ref="EV35:FA35"/>
    <mergeCell ref="FB35:FH35"/>
    <mergeCell ref="CX35:DA35"/>
    <mergeCell ref="DB35:DE35"/>
    <mergeCell ref="FI35:FN35"/>
    <mergeCell ref="FO35:FT35"/>
    <mergeCell ref="DS35:DX35"/>
    <mergeCell ref="DY35:EE35"/>
    <mergeCell ref="DF35:DL35"/>
    <mergeCell ref="DM35:DR35"/>
    <mergeCell ref="BR36:BW36"/>
    <mergeCell ref="BX36:CC36"/>
    <mergeCell ref="CD36:CJ36"/>
    <mergeCell ref="CK36:CP36"/>
    <mergeCell ref="BE36:BJ36"/>
    <mergeCell ref="BK36:BQ36"/>
    <mergeCell ref="DB36:DE36"/>
    <mergeCell ref="DF36:DL36"/>
    <mergeCell ref="FO36:FT36"/>
    <mergeCell ref="FU36:GA36"/>
    <mergeCell ref="AB36:AG36"/>
    <mergeCell ref="AH36:AN36"/>
    <mergeCell ref="AO36:AW36"/>
    <mergeCell ref="AX36:BD36"/>
    <mergeCell ref="EF36:EN36"/>
    <mergeCell ref="DM36:DR36"/>
    <mergeCell ref="GB36:GG36"/>
    <mergeCell ref="A36:Z36"/>
    <mergeCell ref="EO36:EU36"/>
    <mergeCell ref="EV36:FA36"/>
    <mergeCell ref="FB36:FH36"/>
    <mergeCell ref="FI36:FN36"/>
    <mergeCell ref="DS36:DX36"/>
    <mergeCell ref="DY36:EE36"/>
    <mergeCell ref="CQ36:CW36"/>
    <mergeCell ref="CX36:DA36"/>
    <mergeCell ref="A37:E37"/>
    <mergeCell ref="F37:Z37"/>
    <mergeCell ref="AB37:AG37"/>
    <mergeCell ref="AH37:AN37"/>
    <mergeCell ref="BR37:BW37"/>
    <mergeCell ref="BX37:CC37"/>
    <mergeCell ref="CD37:CJ37"/>
    <mergeCell ref="CK37:CP37"/>
    <mergeCell ref="AO37:AW37"/>
    <mergeCell ref="AX37:BD37"/>
    <mergeCell ref="BE37:BJ37"/>
    <mergeCell ref="BK37:BQ37"/>
    <mergeCell ref="EV37:FA37"/>
    <mergeCell ref="FB37:FH37"/>
    <mergeCell ref="FI37:FN37"/>
    <mergeCell ref="CQ37:CW37"/>
    <mergeCell ref="CX37:DA37"/>
    <mergeCell ref="DB37:DE37"/>
    <mergeCell ref="DF37:DL37"/>
    <mergeCell ref="DM37:DR37"/>
    <mergeCell ref="FO37:FT37"/>
    <mergeCell ref="FU37:GA37"/>
    <mergeCell ref="GB37:GG37"/>
    <mergeCell ref="A38:E38"/>
    <mergeCell ref="F38:Z38"/>
    <mergeCell ref="AB38:AG38"/>
    <mergeCell ref="DS37:DX37"/>
    <mergeCell ref="DY37:EE37"/>
    <mergeCell ref="EF37:EN37"/>
    <mergeCell ref="EO37:EU37"/>
    <mergeCell ref="BK38:BQ38"/>
    <mergeCell ref="BR38:BW38"/>
    <mergeCell ref="BX38:CC38"/>
    <mergeCell ref="CD38:CJ38"/>
    <mergeCell ref="AH38:AN38"/>
    <mergeCell ref="AO38:AW38"/>
    <mergeCell ref="AX38:BD38"/>
    <mergeCell ref="BE38:BJ38"/>
    <mergeCell ref="A39:E39"/>
    <mergeCell ref="F39:Z39"/>
    <mergeCell ref="FU38:GA38"/>
    <mergeCell ref="GB38:GG38"/>
    <mergeCell ref="EF38:EN38"/>
    <mergeCell ref="EO38:EU38"/>
    <mergeCell ref="EV38:FA38"/>
    <mergeCell ref="FB38:FH38"/>
    <mergeCell ref="FI38:FN38"/>
    <mergeCell ref="FO38:FT38"/>
    <mergeCell ref="DS38:DX38"/>
    <mergeCell ref="DY38:EE38"/>
    <mergeCell ref="CK38:CP38"/>
    <mergeCell ref="CQ38:CW38"/>
    <mergeCell ref="CX38:DA38"/>
    <mergeCell ref="DB38:DE38"/>
    <mergeCell ref="DF38:DL38"/>
    <mergeCell ref="DM38:DR38"/>
    <mergeCell ref="AB39:AG39"/>
    <mergeCell ref="AH39:AN39"/>
    <mergeCell ref="AO39:AW39"/>
    <mergeCell ref="AX39:BD39"/>
    <mergeCell ref="CQ39:CW39"/>
    <mergeCell ref="CX39:DA39"/>
    <mergeCell ref="BE39:BJ39"/>
    <mergeCell ref="BK39:BQ39"/>
    <mergeCell ref="DB39:DE39"/>
    <mergeCell ref="DF39:DL39"/>
    <mergeCell ref="BR39:BW39"/>
    <mergeCell ref="BX39:CC39"/>
    <mergeCell ref="CD39:CJ39"/>
    <mergeCell ref="CK39:CP39"/>
    <mergeCell ref="GB39:GG39"/>
    <mergeCell ref="A40:E40"/>
    <mergeCell ref="F40:Z40"/>
    <mergeCell ref="AB40:AG40"/>
    <mergeCell ref="EO39:EU39"/>
    <mergeCell ref="EV39:FA39"/>
    <mergeCell ref="DY39:EE39"/>
    <mergeCell ref="EF39:EN39"/>
    <mergeCell ref="DM39:DR39"/>
    <mergeCell ref="DS39:DX39"/>
    <mergeCell ref="AH40:AN40"/>
    <mergeCell ref="AO40:AW40"/>
    <mergeCell ref="AX40:BD40"/>
    <mergeCell ref="BE40:BJ40"/>
    <mergeCell ref="CK40:CP40"/>
    <mergeCell ref="CQ40:CW40"/>
    <mergeCell ref="CX40:DA40"/>
    <mergeCell ref="DB40:DE40"/>
    <mergeCell ref="BK40:BQ40"/>
    <mergeCell ref="BR40:BW40"/>
    <mergeCell ref="BX40:CC40"/>
    <mergeCell ref="CD40:CJ40"/>
    <mergeCell ref="DF40:DL40"/>
    <mergeCell ref="DM40:DR40"/>
    <mergeCell ref="FK4:GG4"/>
    <mergeCell ref="FF8:GG8"/>
    <mergeCell ref="DS40:DX40"/>
    <mergeCell ref="DY40:EE40"/>
    <mergeCell ref="FO39:FT39"/>
    <mergeCell ref="FU39:GA39"/>
    <mergeCell ref="FB39:FH39"/>
    <mergeCell ref="FI39:FN39"/>
    <mergeCell ref="FI40:FN40"/>
    <mergeCell ref="FO40:FT40"/>
    <mergeCell ref="FU40:GA40"/>
    <mergeCell ref="GB40:GG40"/>
    <mergeCell ref="EF40:EN40"/>
    <mergeCell ref="EO40:EU40"/>
    <mergeCell ref="EV40:FA40"/>
    <mergeCell ref="FB40:FH40"/>
    <mergeCell ref="F20:Z20"/>
    <mergeCell ref="A20:E20"/>
    <mergeCell ref="AB20:AG20"/>
    <mergeCell ref="AH20:AN20"/>
    <mergeCell ref="AO20:AW20"/>
    <mergeCell ref="AX20:BD20"/>
    <mergeCell ref="BE20:BJ20"/>
    <mergeCell ref="BK20:BQ20"/>
    <mergeCell ref="BR20:BW20"/>
    <mergeCell ref="BX20:CC20"/>
    <mergeCell ref="CD20:CJ20"/>
    <mergeCell ref="CK20:CP20"/>
    <mergeCell ref="CQ20:CW20"/>
    <mergeCell ref="CX20:DA20"/>
    <mergeCell ref="DB20:DE20"/>
    <mergeCell ref="DF20:DL20"/>
    <mergeCell ref="DM20:DR20"/>
    <mergeCell ref="DS20:DX20"/>
    <mergeCell ref="DY20:EE20"/>
    <mergeCell ref="EF20:EN20"/>
    <mergeCell ref="FO20:FT20"/>
    <mergeCell ref="FU20:GA20"/>
    <mergeCell ref="GB20:GG20"/>
    <mergeCell ref="EO20:EU20"/>
    <mergeCell ref="EV20:FA20"/>
    <mergeCell ref="FB20:FH20"/>
    <mergeCell ref="FI20:FN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0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O49"/>
  <sheetViews>
    <sheetView view="pageBreakPreview" zoomScale="120" zoomScaleSheetLayoutView="120" zoomScalePageLayoutView="0" workbookViewId="0" topLeftCell="J1">
      <selection activeCell="GI32" sqref="GI32:GN32"/>
    </sheetView>
  </sheetViews>
  <sheetFormatPr defaultColWidth="0.875" defaultRowHeight="12.75"/>
  <cols>
    <col min="1" max="4" width="0.875" style="28" customWidth="1"/>
    <col min="5" max="5" width="2.125" style="28" bestFit="1" customWidth="1"/>
    <col min="6" max="18" width="2.125" style="28" customWidth="1"/>
    <col min="19" max="30" width="0.875" style="28" customWidth="1"/>
    <col min="31" max="78" width="0" style="28" hidden="1" customWidth="1"/>
    <col min="79" max="86" width="0.875" style="28" customWidth="1"/>
    <col min="87" max="87" width="0.6171875" style="28" customWidth="1"/>
    <col min="88" max="88" width="0.875" style="28" hidden="1" customWidth="1"/>
    <col min="89" max="111" width="0.875" style="28" customWidth="1"/>
    <col min="112" max="112" width="1.12109375" style="28" customWidth="1"/>
    <col min="113" max="113" width="1.00390625" style="28" customWidth="1"/>
    <col min="114" max="118" width="0.875" style="28" customWidth="1"/>
    <col min="119" max="119" width="1.00390625" style="28" customWidth="1"/>
    <col min="120" max="123" width="0.875" style="28" customWidth="1"/>
    <col min="124" max="124" width="1.37890625" style="28" customWidth="1"/>
    <col min="125" max="125" width="1.12109375" style="28" customWidth="1"/>
    <col min="126" max="129" width="0.875" style="28" customWidth="1"/>
    <col min="130" max="130" width="2.00390625" style="28" customWidth="1"/>
    <col min="131" max="135" width="0.875" style="28" customWidth="1"/>
    <col min="136" max="136" width="1.875" style="28" customWidth="1"/>
    <col min="137" max="141" width="0.875" style="28" customWidth="1"/>
    <col min="142" max="142" width="2.375" style="28" customWidth="1"/>
    <col min="143" max="165" width="0.875" style="28" customWidth="1"/>
    <col min="166" max="166" width="1.625" style="28" customWidth="1"/>
    <col min="167" max="171" width="0.875" style="28" customWidth="1"/>
    <col min="172" max="172" width="1.625" style="28" customWidth="1"/>
    <col min="173" max="195" width="0.875" style="28" customWidth="1"/>
    <col min="196" max="196" width="1.875" style="28" customWidth="1"/>
    <col min="197" max="197" width="13.625" style="28" customWidth="1"/>
    <col min="198" max="198" width="9.875" style="28" customWidth="1"/>
    <col min="199" max="199" width="11.00390625" style="28" customWidth="1"/>
    <col min="200" max="200" width="9.00390625" style="28" customWidth="1"/>
    <col min="201" max="201" width="14.625" style="28" customWidth="1"/>
    <col min="202" max="202" width="9.875" style="28" customWidth="1"/>
    <col min="203" max="16384" width="0.875" style="28" customWidth="1"/>
  </cols>
  <sheetData>
    <row r="1" spans="164:197" s="2" customFormat="1" ht="30.75" customHeight="1">
      <c r="FH1" s="616" t="s">
        <v>360</v>
      </c>
      <c r="FI1" s="616"/>
      <c r="FJ1" s="616"/>
      <c r="FK1" s="616"/>
      <c r="FL1" s="616"/>
      <c r="FM1" s="616"/>
      <c r="FN1" s="616"/>
      <c r="FO1" s="616"/>
      <c r="FP1" s="616"/>
      <c r="FQ1" s="616"/>
      <c r="FR1" s="616"/>
      <c r="FS1" s="616"/>
      <c r="FT1" s="616"/>
      <c r="FU1" s="616"/>
      <c r="FV1" s="616"/>
      <c r="FW1" s="616"/>
      <c r="FX1" s="616"/>
      <c r="FY1" s="616"/>
      <c r="FZ1" s="616"/>
      <c r="GA1" s="616"/>
      <c r="GB1" s="616"/>
      <c r="GC1" s="616"/>
      <c r="GD1" s="616"/>
      <c r="GE1" s="616"/>
      <c r="GF1" s="616"/>
      <c r="GG1" s="616"/>
      <c r="GH1" s="616"/>
      <c r="GI1" s="616"/>
      <c r="GJ1" s="616"/>
      <c r="GK1" s="616"/>
      <c r="GL1" s="616"/>
      <c r="GM1" s="616"/>
      <c r="GN1" s="616"/>
      <c r="GO1" s="53"/>
    </row>
    <row r="2" spans="100:197" s="2" customFormat="1" ht="9.75" customHeight="1"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GN2" s="15" t="s">
        <v>361</v>
      </c>
      <c r="GO2" s="15"/>
    </row>
    <row r="3" spans="100:197" s="2" customFormat="1" ht="9.75" customHeight="1"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GN3" s="15"/>
      <c r="GO3" s="15"/>
    </row>
    <row r="4" spans="1:197" s="17" customFormat="1" ht="9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8" t="s">
        <v>362</v>
      </c>
      <c r="GO4" s="18"/>
    </row>
    <row r="5" spans="164:197" s="2" customFormat="1" ht="9" customHeight="1">
      <c r="FH5" s="604" t="s">
        <v>615</v>
      </c>
      <c r="FI5" s="604"/>
      <c r="FJ5" s="604"/>
      <c r="FK5" s="604"/>
      <c r="FL5" s="604"/>
      <c r="FM5" s="604"/>
      <c r="FN5" s="604"/>
      <c r="FO5" s="604"/>
      <c r="FP5" s="604"/>
      <c r="FQ5" s="604"/>
      <c r="FR5" s="604"/>
      <c r="FS5" s="604"/>
      <c r="FT5" s="604"/>
      <c r="FU5" s="604"/>
      <c r="FV5" s="604"/>
      <c r="FW5" s="604"/>
      <c r="FX5" s="604"/>
      <c r="FY5" s="604"/>
      <c r="FZ5" s="604"/>
      <c r="GA5" s="604"/>
      <c r="GB5" s="604"/>
      <c r="GC5" s="604"/>
      <c r="GD5" s="604"/>
      <c r="GE5" s="604"/>
      <c r="GF5" s="604"/>
      <c r="GG5" s="604"/>
      <c r="GH5" s="604"/>
      <c r="GI5" s="604"/>
      <c r="GJ5" s="604"/>
      <c r="GK5" s="604"/>
      <c r="GL5" s="604"/>
      <c r="GM5" s="604"/>
      <c r="GN5" s="604"/>
      <c r="GO5" s="18"/>
    </row>
    <row r="6" spans="164:197" s="2" customFormat="1" ht="9" customHeight="1">
      <c r="FH6" s="604" t="s">
        <v>212</v>
      </c>
      <c r="FI6" s="604"/>
      <c r="FJ6" s="604"/>
      <c r="FK6" s="604"/>
      <c r="FL6" s="604"/>
      <c r="FM6" s="604"/>
      <c r="FN6" s="604"/>
      <c r="FO6" s="604"/>
      <c r="FP6" s="604"/>
      <c r="FQ6" s="604"/>
      <c r="FR6" s="604"/>
      <c r="FS6" s="604"/>
      <c r="FT6" s="604"/>
      <c r="FU6" s="604"/>
      <c r="FV6" s="604"/>
      <c r="FW6" s="604"/>
      <c r="FX6" s="604"/>
      <c r="FY6" s="604"/>
      <c r="FZ6" s="604"/>
      <c r="GA6" s="604"/>
      <c r="GB6" s="604"/>
      <c r="GC6" s="604"/>
      <c r="GD6" s="604"/>
      <c r="GE6" s="604"/>
      <c r="GF6" s="604"/>
      <c r="GG6" s="604"/>
      <c r="GH6" s="604"/>
      <c r="GI6" s="604"/>
      <c r="GJ6" s="604"/>
      <c r="GK6" s="604"/>
      <c r="GL6" s="604"/>
      <c r="GM6" s="604"/>
      <c r="GN6" s="604"/>
      <c r="GO6" s="18"/>
    </row>
    <row r="7" spans="164:197" s="2" customFormat="1" ht="9" customHeight="1">
      <c r="FH7" s="604" t="s">
        <v>545</v>
      </c>
      <c r="FI7" s="604"/>
      <c r="FJ7" s="604"/>
      <c r="FK7" s="604"/>
      <c r="FL7" s="604"/>
      <c r="FM7" s="604"/>
      <c r="FN7" s="604"/>
      <c r="FO7" s="604"/>
      <c r="FP7" s="604"/>
      <c r="FQ7" s="604"/>
      <c r="FR7" s="604"/>
      <c r="FS7" s="604"/>
      <c r="FT7" s="604"/>
      <c r="FU7" s="604"/>
      <c r="FV7" s="604"/>
      <c r="FW7" s="604"/>
      <c r="FX7" s="604"/>
      <c r="FY7" s="604"/>
      <c r="FZ7" s="604"/>
      <c r="GA7" s="604"/>
      <c r="GB7" s="604"/>
      <c r="GC7" s="604"/>
      <c r="GD7" s="604"/>
      <c r="GE7" s="604"/>
      <c r="GF7" s="604"/>
      <c r="GG7" s="604"/>
      <c r="GH7" s="604"/>
      <c r="GI7" s="604"/>
      <c r="GJ7" s="604"/>
      <c r="GK7" s="604"/>
      <c r="GL7" s="604"/>
      <c r="GM7" s="604"/>
      <c r="GN7" s="604"/>
      <c r="GO7" s="18"/>
    </row>
    <row r="8" spans="77:197" s="2" customFormat="1" ht="9" customHeight="1"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20"/>
      <c r="FH8" s="617"/>
      <c r="FI8" s="617"/>
      <c r="FJ8" s="617"/>
      <c r="FK8" s="617"/>
      <c r="FL8" s="617"/>
      <c r="FM8" s="617"/>
      <c r="FN8" s="617"/>
      <c r="FO8" s="617"/>
      <c r="FP8" s="617"/>
      <c r="FQ8" s="617"/>
      <c r="FR8" s="617"/>
      <c r="FS8" s="617"/>
      <c r="FT8" s="617"/>
      <c r="FU8" s="617"/>
      <c r="FV8" s="617"/>
      <c r="FW8" s="617"/>
      <c r="FX8" s="617"/>
      <c r="FY8" s="617"/>
      <c r="FZ8" s="617"/>
      <c r="GA8" s="617"/>
      <c r="GB8" s="617"/>
      <c r="GC8" s="617"/>
      <c r="GD8" s="617"/>
      <c r="GE8" s="617"/>
      <c r="GF8" s="617"/>
      <c r="GG8" s="617"/>
      <c r="GH8" s="617"/>
      <c r="GI8" s="617"/>
      <c r="GJ8" s="617"/>
      <c r="GK8" s="617"/>
      <c r="GL8" s="617"/>
      <c r="GM8" s="617"/>
      <c r="GN8" s="617"/>
      <c r="GO8" s="20"/>
    </row>
    <row r="9" spans="77:197" s="13" customFormat="1" ht="9" customHeight="1"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FH9" s="618" t="s">
        <v>300</v>
      </c>
      <c r="FI9" s="618"/>
      <c r="FJ9" s="618"/>
      <c r="FK9" s="618"/>
      <c r="FL9" s="618"/>
      <c r="FM9" s="618"/>
      <c r="FN9" s="618"/>
      <c r="FO9" s="618"/>
      <c r="FP9" s="618"/>
      <c r="FQ9" s="618"/>
      <c r="FR9" s="618"/>
      <c r="FS9" s="618"/>
      <c r="FT9" s="618"/>
      <c r="FU9" s="618"/>
      <c r="FV9" s="618"/>
      <c r="FW9" s="618"/>
      <c r="FX9" s="618"/>
      <c r="FY9" s="618"/>
      <c r="FZ9" s="618"/>
      <c r="GA9" s="618"/>
      <c r="GB9" s="618"/>
      <c r="GC9" s="618"/>
      <c r="GD9" s="618"/>
      <c r="GE9" s="618"/>
      <c r="GF9" s="618"/>
      <c r="GG9" s="618"/>
      <c r="GH9" s="618"/>
      <c r="GI9" s="618"/>
      <c r="GJ9" s="618"/>
      <c r="GK9" s="618"/>
      <c r="GL9" s="618"/>
      <c r="GM9" s="618"/>
      <c r="GN9" s="618"/>
      <c r="GO9" s="55"/>
    </row>
    <row r="10" spans="91:197" s="2" customFormat="1" ht="9" customHeight="1">
      <c r="CM10" s="19"/>
      <c r="CN10" s="19"/>
      <c r="FG10" s="613" t="s">
        <v>301</v>
      </c>
      <c r="FH10" s="613"/>
      <c r="FI10" s="620"/>
      <c r="FJ10" s="620"/>
      <c r="FK10" s="620"/>
      <c r="FL10" s="621" t="s">
        <v>301</v>
      </c>
      <c r="FM10" s="621"/>
      <c r="FN10" s="620"/>
      <c r="FO10" s="620"/>
      <c r="FP10" s="620"/>
      <c r="FQ10" s="620"/>
      <c r="FR10" s="620"/>
      <c r="FS10" s="620"/>
      <c r="FT10" s="620"/>
      <c r="FU10" s="620"/>
      <c r="FV10" s="620"/>
      <c r="FW10" s="620"/>
      <c r="FX10" s="620"/>
      <c r="FY10" s="620"/>
      <c r="FZ10" s="620"/>
      <c r="GA10" s="620"/>
      <c r="GB10" s="620"/>
      <c r="GC10" s="620"/>
      <c r="GD10" s="620"/>
      <c r="GE10" s="620"/>
      <c r="GF10" s="620"/>
      <c r="GG10" s="620"/>
      <c r="GH10" s="620"/>
      <c r="GI10" s="619"/>
      <c r="GJ10" s="619"/>
      <c r="GK10" s="613" t="s">
        <v>303</v>
      </c>
      <c r="GL10" s="613"/>
      <c r="GM10" s="613"/>
      <c r="GN10" s="613"/>
      <c r="GO10" s="22"/>
    </row>
    <row r="11" spans="1:197" s="1" customFormat="1" ht="10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613" t="s">
        <v>302</v>
      </c>
      <c r="GL11" s="613"/>
      <c r="GM11" s="613"/>
      <c r="GN11" s="613"/>
      <c r="GO11" s="22"/>
    </row>
    <row r="12" spans="1:197" s="1" customFormat="1" ht="10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2"/>
      <c r="GL12" s="22"/>
      <c r="GM12" s="22"/>
      <c r="GN12" s="22"/>
      <c r="GO12" s="22"/>
    </row>
    <row r="13" spans="1:197" s="26" customFormat="1" ht="12.75">
      <c r="A13" s="614" t="s">
        <v>363</v>
      </c>
      <c r="B13" s="614"/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614"/>
      <c r="AL13" s="614"/>
      <c r="AM13" s="614"/>
      <c r="AN13" s="614"/>
      <c r="AO13" s="614"/>
      <c r="AP13" s="614"/>
      <c r="AQ13" s="614"/>
      <c r="AR13" s="614"/>
      <c r="AS13" s="614"/>
      <c r="AT13" s="614"/>
      <c r="AU13" s="614"/>
      <c r="AV13" s="614"/>
      <c r="AW13" s="614"/>
      <c r="AX13" s="614"/>
      <c r="AY13" s="614"/>
      <c r="AZ13" s="614"/>
      <c r="BA13" s="614"/>
      <c r="BB13" s="614"/>
      <c r="BC13" s="614"/>
      <c r="BD13" s="614"/>
      <c r="BE13" s="614"/>
      <c r="BF13" s="614"/>
      <c r="BG13" s="614"/>
      <c r="BH13" s="614"/>
      <c r="BI13" s="614"/>
      <c r="BJ13" s="614"/>
      <c r="BK13" s="614"/>
      <c r="BL13" s="614"/>
      <c r="BM13" s="614"/>
      <c r="BN13" s="614"/>
      <c r="BO13" s="614"/>
      <c r="BP13" s="614"/>
      <c r="BQ13" s="614"/>
      <c r="BR13" s="614"/>
      <c r="BS13" s="614"/>
      <c r="BT13" s="614"/>
      <c r="BU13" s="614"/>
      <c r="BV13" s="614"/>
      <c r="BW13" s="614"/>
      <c r="BX13" s="614"/>
      <c r="BY13" s="614"/>
      <c r="BZ13" s="614"/>
      <c r="CA13" s="614"/>
      <c r="CB13" s="614"/>
      <c r="CC13" s="614"/>
      <c r="CD13" s="614"/>
      <c r="CE13" s="614"/>
      <c r="CF13" s="614"/>
      <c r="CG13" s="614"/>
      <c r="CH13" s="614"/>
      <c r="CI13" s="614"/>
      <c r="CJ13" s="614"/>
      <c r="CK13" s="614"/>
      <c r="CL13" s="614"/>
      <c r="CM13" s="614"/>
      <c r="CN13" s="614"/>
      <c r="CO13" s="614"/>
      <c r="CP13" s="614"/>
      <c r="CQ13" s="614"/>
      <c r="CR13" s="614"/>
      <c r="CS13" s="614"/>
      <c r="CT13" s="614"/>
      <c r="CU13" s="614"/>
      <c r="CV13" s="614"/>
      <c r="CW13" s="614"/>
      <c r="CX13" s="614"/>
      <c r="CY13" s="614"/>
      <c r="CZ13" s="614"/>
      <c r="DA13" s="614"/>
      <c r="DB13" s="614"/>
      <c r="DC13" s="614"/>
      <c r="DD13" s="614"/>
      <c r="DE13" s="614"/>
      <c r="DF13" s="614"/>
      <c r="DG13" s="614"/>
      <c r="DH13" s="614"/>
      <c r="DI13" s="614"/>
      <c r="DJ13" s="614"/>
      <c r="DK13" s="614"/>
      <c r="DL13" s="614"/>
      <c r="DM13" s="614"/>
      <c r="DN13" s="614"/>
      <c r="DO13" s="614"/>
      <c r="DP13" s="614"/>
      <c r="DQ13" s="614"/>
      <c r="DR13" s="614"/>
      <c r="DS13" s="614"/>
      <c r="DT13" s="614"/>
      <c r="DU13" s="614"/>
      <c r="DV13" s="614"/>
      <c r="DW13" s="614"/>
      <c r="DX13" s="614"/>
      <c r="DY13" s="614"/>
      <c r="DZ13" s="614"/>
      <c r="EA13" s="614"/>
      <c r="EB13" s="614"/>
      <c r="EC13" s="614"/>
      <c r="ED13" s="614"/>
      <c r="EE13" s="614"/>
      <c r="EF13" s="614"/>
      <c r="EG13" s="614"/>
      <c r="EH13" s="614"/>
      <c r="EI13" s="614"/>
      <c r="EJ13" s="614"/>
      <c r="EK13" s="614"/>
      <c r="EL13" s="614"/>
      <c r="EM13" s="614"/>
      <c r="EN13" s="614"/>
      <c r="EO13" s="614"/>
      <c r="EP13" s="614"/>
      <c r="EQ13" s="614"/>
      <c r="ER13" s="614"/>
      <c r="ES13" s="614"/>
      <c r="ET13" s="614"/>
      <c r="EU13" s="614"/>
      <c r="EV13" s="614"/>
      <c r="EW13" s="614"/>
      <c r="EX13" s="614"/>
      <c r="EY13" s="614"/>
      <c r="EZ13" s="614"/>
      <c r="FA13" s="614"/>
      <c r="FB13" s="614"/>
      <c r="FC13" s="614"/>
      <c r="FD13" s="614"/>
      <c r="FE13" s="614"/>
      <c r="FF13" s="614"/>
      <c r="FG13" s="614"/>
      <c r="FH13" s="614"/>
      <c r="FI13" s="614"/>
      <c r="FJ13" s="614"/>
      <c r="FK13" s="614"/>
      <c r="FL13" s="614"/>
      <c r="FM13" s="614"/>
      <c r="FN13" s="614"/>
      <c r="FO13" s="614"/>
      <c r="FP13" s="614"/>
      <c r="FQ13" s="614"/>
      <c r="FR13" s="614"/>
      <c r="FS13" s="614"/>
      <c r="FT13" s="614"/>
      <c r="FU13" s="614"/>
      <c r="FV13" s="614"/>
      <c r="FW13" s="614"/>
      <c r="FX13" s="614"/>
      <c r="FY13" s="614"/>
      <c r="FZ13" s="614"/>
      <c r="GA13" s="614"/>
      <c r="GB13" s="614"/>
      <c r="GC13" s="614"/>
      <c r="GD13" s="614"/>
      <c r="GE13" s="614"/>
      <c r="GF13" s="614"/>
      <c r="GG13" s="614"/>
      <c r="GH13" s="614"/>
      <c r="GI13" s="614"/>
      <c r="GJ13" s="614"/>
      <c r="GK13" s="614"/>
      <c r="GL13" s="614"/>
      <c r="GM13" s="614"/>
      <c r="GN13" s="614"/>
      <c r="GO13" s="25"/>
    </row>
    <row r="14" s="27" customFormat="1" ht="15"/>
    <row r="15" spans="1:197" s="2" customFormat="1" ht="15" customHeight="1">
      <c r="A15" s="615" t="s">
        <v>364</v>
      </c>
      <c r="B15" s="615"/>
      <c r="C15" s="615"/>
      <c r="D15" s="615"/>
      <c r="E15" s="615" t="s">
        <v>365</v>
      </c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545" t="s">
        <v>366</v>
      </c>
      <c r="AF15" s="546"/>
      <c r="AG15" s="546"/>
      <c r="AH15" s="546"/>
      <c r="AI15" s="546"/>
      <c r="AJ15" s="546"/>
      <c r="AK15" s="546"/>
      <c r="AL15" s="546"/>
      <c r="AM15" s="546"/>
      <c r="AN15" s="546"/>
      <c r="AO15" s="546"/>
      <c r="AP15" s="546"/>
      <c r="AQ15" s="546"/>
      <c r="AR15" s="546"/>
      <c r="AS15" s="546"/>
      <c r="AT15" s="546"/>
      <c r="AU15" s="546"/>
      <c r="AV15" s="546"/>
      <c r="AW15" s="546"/>
      <c r="AX15" s="546"/>
      <c r="AY15" s="546"/>
      <c r="AZ15" s="546"/>
      <c r="BA15" s="546"/>
      <c r="BB15" s="547"/>
      <c r="BC15" s="545" t="s">
        <v>367</v>
      </c>
      <c r="BD15" s="546"/>
      <c r="BE15" s="546"/>
      <c r="BF15" s="546"/>
      <c r="BG15" s="546"/>
      <c r="BH15" s="546"/>
      <c r="BI15" s="546"/>
      <c r="BJ15" s="546"/>
      <c r="BK15" s="546"/>
      <c r="BL15" s="546"/>
      <c r="BM15" s="546"/>
      <c r="BN15" s="546"/>
      <c r="BO15" s="546"/>
      <c r="BP15" s="546"/>
      <c r="BQ15" s="546"/>
      <c r="BR15" s="546"/>
      <c r="BS15" s="546"/>
      <c r="BT15" s="546"/>
      <c r="BU15" s="546"/>
      <c r="BV15" s="546"/>
      <c r="BW15" s="546"/>
      <c r="BX15" s="546"/>
      <c r="BY15" s="546"/>
      <c r="BZ15" s="547"/>
      <c r="CA15" s="622" t="s">
        <v>368</v>
      </c>
      <c r="CB15" s="623"/>
      <c r="CC15" s="623"/>
      <c r="CD15" s="623"/>
      <c r="CE15" s="623"/>
      <c r="CF15" s="623"/>
      <c r="CG15" s="623"/>
      <c r="CH15" s="623"/>
      <c r="CI15" s="623"/>
      <c r="CJ15" s="624"/>
      <c r="CK15" s="512" t="s">
        <v>369</v>
      </c>
      <c r="CL15" s="513"/>
      <c r="CM15" s="513"/>
      <c r="CN15" s="513"/>
      <c r="CO15" s="513"/>
      <c r="CP15" s="513"/>
      <c r="CQ15" s="513"/>
      <c r="CR15" s="513"/>
      <c r="CS15" s="513"/>
      <c r="CT15" s="513"/>
      <c r="CU15" s="513"/>
      <c r="CV15" s="513"/>
      <c r="CW15" s="513"/>
      <c r="CX15" s="513"/>
      <c r="CY15" s="513"/>
      <c r="CZ15" s="513"/>
      <c r="DA15" s="513"/>
      <c r="DB15" s="513"/>
      <c r="DC15" s="513"/>
      <c r="DD15" s="513"/>
      <c r="DE15" s="513"/>
      <c r="DF15" s="513"/>
      <c r="DG15" s="513"/>
      <c r="DH15" s="513"/>
      <c r="DI15" s="513"/>
      <c r="DJ15" s="513"/>
      <c r="DK15" s="513"/>
      <c r="DL15" s="513"/>
      <c r="DM15" s="513"/>
      <c r="DN15" s="513"/>
      <c r="DO15" s="513"/>
      <c r="DP15" s="513"/>
      <c r="DQ15" s="513"/>
      <c r="DR15" s="513"/>
      <c r="DS15" s="513"/>
      <c r="DT15" s="513"/>
      <c r="DU15" s="513"/>
      <c r="DV15" s="513"/>
      <c r="DW15" s="513"/>
      <c r="DX15" s="513"/>
      <c r="DY15" s="513"/>
      <c r="DZ15" s="513"/>
      <c r="EA15" s="513"/>
      <c r="EB15" s="513"/>
      <c r="EC15" s="513"/>
      <c r="ED15" s="513"/>
      <c r="EE15" s="513"/>
      <c r="EF15" s="513"/>
      <c r="EG15" s="513"/>
      <c r="EH15" s="513"/>
      <c r="EI15" s="513"/>
      <c r="EJ15" s="513"/>
      <c r="EK15" s="513"/>
      <c r="EL15" s="513"/>
      <c r="EM15" s="513"/>
      <c r="EN15" s="513"/>
      <c r="EO15" s="513"/>
      <c r="EP15" s="513"/>
      <c r="EQ15" s="513"/>
      <c r="ER15" s="513"/>
      <c r="ES15" s="513"/>
      <c r="ET15" s="513"/>
      <c r="EU15" s="513"/>
      <c r="EV15" s="513"/>
      <c r="EW15" s="513"/>
      <c r="EX15" s="513"/>
      <c r="EY15" s="513"/>
      <c r="EZ15" s="513"/>
      <c r="FA15" s="513"/>
      <c r="FB15" s="513"/>
      <c r="FC15" s="513"/>
      <c r="FD15" s="513"/>
      <c r="FE15" s="513"/>
      <c r="FF15" s="513"/>
      <c r="FG15" s="513"/>
      <c r="FH15" s="513"/>
      <c r="FI15" s="513"/>
      <c r="FJ15" s="513"/>
      <c r="FK15" s="513"/>
      <c r="FL15" s="513"/>
      <c r="FM15" s="513"/>
      <c r="FN15" s="513"/>
      <c r="FO15" s="513"/>
      <c r="FP15" s="513"/>
      <c r="FQ15" s="513"/>
      <c r="FR15" s="513"/>
      <c r="FS15" s="513"/>
      <c r="FT15" s="513"/>
      <c r="FU15" s="513"/>
      <c r="FV15" s="513"/>
      <c r="FW15" s="513"/>
      <c r="FX15" s="513"/>
      <c r="FY15" s="513"/>
      <c r="FZ15" s="513"/>
      <c r="GA15" s="513"/>
      <c r="GB15" s="513"/>
      <c r="GC15" s="513"/>
      <c r="GD15" s="513"/>
      <c r="GE15" s="513"/>
      <c r="GF15" s="513"/>
      <c r="GG15" s="513"/>
      <c r="GH15" s="513"/>
      <c r="GI15" s="513"/>
      <c r="GJ15" s="513"/>
      <c r="GK15" s="513"/>
      <c r="GL15" s="513"/>
      <c r="GM15" s="513"/>
      <c r="GN15" s="514"/>
      <c r="GO15" s="56"/>
    </row>
    <row r="16" spans="1:197" s="2" customFormat="1" ht="15" customHeight="1">
      <c r="A16" s="615"/>
      <c r="B16" s="615"/>
      <c r="C16" s="615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615"/>
      <c r="Q16" s="615"/>
      <c r="R16" s="615"/>
      <c r="S16" s="615"/>
      <c r="T16" s="615"/>
      <c r="U16" s="615"/>
      <c r="V16" s="615"/>
      <c r="W16" s="615"/>
      <c r="X16" s="615"/>
      <c r="Y16" s="615"/>
      <c r="Z16" s="615"/>
      <c r="AA16" s="615"/>
      <c r="AB16" s="615"/>
      <c r="AC16" s="615"/>
      <c r="AD16" s="615"/>
      <c r="AE16" s="548"/>
      <c r="AF16" s="549"/>
      <c r="AG16" s="549"/>
      <c r="AH16" s="549"/>
      <c r="AI16" s="549"/>
      <c r="AJ16" s="549"/>
      <c r="AK16" s="549"/>
      <c r="AL16" s="549"/>
      <c r="AM16" s="549"/>
      <c r="AN16" s="549"/>
      <c r="AO16" s="549"/>
      <c r="AP16" s="549"/>
      <c r="AQ16" s="549"/>
      <c r="AR16" s="549"/>
      <c r="AS16" s="549"/>
      <c r="AT16" s="549"/>
      <c r="AU16" s="549"/>
      <c r="AV16" s="549"/>
      <c r="AW16" s="549"/>
      <c r="AX16" s="549"/>
      <c r="AY16" s="549"/>
      <c r="AZ16" s="549"/>
      <c r="BA16" s="549"/>
      <c r="BB16" s="550"/>
      <c r="BC16" s="548"/>
      <c r="BD16" s="549"/>
      <c r="BE16" s="549"/>
      <c r="BF16" s="549"/>
      <c r="BG16" s="549"/>
      <c r="BH16" s="549"/>
      <c r="BI16" s="549"/>
      <c r="BJ16" s="549"/>
      <c r="BK16" s="549"/>
      <c r="BL16" s="549"/>
      <c r="BM16" s="549"/>
      <c r="BN16" s="549"/>
      <c r="BO16" s="549"/>
      <c r="BP16" s="549"/>
      <c r="BQ16" s="549"/>
      <c r="BR16" s="549"/>
      <c r="BS16" s="549"/>
      <c r="BT16" s="549"/>
      <c r="BU16" s="549"/>
      <c r="BV16" s="549"/>
      <c r="BW16" s="549"/>
      <c r="BX16" s="549"/>
      <c r="BY16" s="549"/>
      <c r="BZ16" s="550"/>
      <c r="CA16" s="625"/>
      <c r="CB16" s="626"/>
      <c r="CC16" s="626"/>
      <c r="CD16" s="626"/>
      <c r="CE16" s="626"/>
      <c r="CF16" s="626"/>
      <c r="CG16" s="626"/>
      <c r="CH16" s="626"/>
      <c r="CI16" s="626"/>
      <c r="CJ16" s="627"/>
      <c r="CK16" s="512" t="s">
        <v>146</v>
      </c>
      <c r="CL16" s="513"/>
      <c r="CM16" s="513"/>
      <c r="CN16" s="513"/>
      <c r="CO16" s="513"/>
      <c r="CP16" s="513"/>
      <c r="CQ16" s="513"/>
      <c r="CR16" s="513"/>
      <c r="CS16" s="513"/>
      <c r="CT16" s="513"/>
      <c r="CU16" s="513"/>
      <c r="CV16" s="513"/>
      <c r="CW16" s="513"/>
      <c r="CX16" s="513"/>
      <c r="CY16" s="513"/>
      <c r="CZ16" s="513"/>
      <c r="DA16" s="513"/>
      <c r="DB16" s="513"/>
      <c r="DC16" s="513"/>
      <c r="DD16" s="513"/>
      <c r="DE16" s="513"/>
      <c r="DF16" s="513"/>
      <c r="DG16" s="513"/>
      <c r="DH16" s="513"/>
      <c r="DI16" s="513"/>
      <c r="DJ16" s="513"/>
      <c r="DK16" s="513"/>
      <c r="DL16" s="513"/>
      <c r="DM16" s="513"/>
      <c r="DN16" s="514"/>
      <c r="DO16" s="545" t="s">
        <v>136</v>
      </c>
      <c r="DP16" s="546"/>
      <c r="DQ16" s="546"/>
      <c r="DR16" s="546"/>
      <c r="DS16" s="546"/>
      <c r="DT16" s="547"/>
      <c r="DU16" s="545" t="s">
        <v>137</v>
      </c>
      <c r="DV16" s="546"/>
      <c r="DW16" s="546"/>
      <c r="DX16" s="546"/>
      <c r="DY16" s="546"/>
      <c r="DZ16" s="547"/>
      <c r="EA16" s="545" t="s">
        <v>226</v>
      </c>
      <c r="EB16" s="546"/>
      <c r="EC16" s="546"/>
      <c r="ED16" s="546"/>
      <c r="EE16" s="546"/>
      <c r="EF16" s="547"/>
      <c r="EG16" s="636" t="s">
        <v>370</v>
      </c>
      <c r="EH16" s="637"/>
      <c r="EI16" s="637"/>
      <c r="EJ16" s="637"/>
      <c r="EK16" s="637"/>
      <c r="EL16" s="638"/>
      <c r="EM16" s="512" t="s">
        <v>145</v>
      </c>
      <c r="EN16" s="513"/>
      <c r="EO16" s="513"/>
      <c r="EP16" s="513"/>
      <c r="EQ16" s="513"/>
      <c r="ER16" s="513"/>
      <c r="ES16" s="513"/>
      <c r="ET16" s="513"/>
      <c r="EU16" s="513"/>
      <c r="EV16" s="513"/>
      <c r="EW16" s="513"/>
      <c r="EX16" s="513"/>
      <c r="EY16" s="513"/>
      <c r="EZ16" s="513"/>
      <c r="FA16" s="513"/>
      <c r="FB16" s="513"/>
      <c r="FC16" s="513"/>
      <c r="FD16" s="513"/>
      <c r="FE16" s="513"/>
      <c r="FF16" s="513"/>
      <c r="FG16" s="513"/>
      <c r="FH16" s="513"/>
      <c r="FI16" s="513"/>
      <c r="FJ16" s="513"/>
      <c r="FK16" s="513"/>
      <c r="FL16" s="513"/>
      <c r="FM16" s="513"/>
      <c r="FN16" s="513"/>
      <c r="FO16" s="513"/>
      <c r="FP16" s="514"/>
      <c r="FQ16" s="545" t="s">
        <v>136</v>
      </c>
      <c r="FR16" s="546"/>
      <c r="FS16" s="546"/>
      <c r="FT16" s="546"/>
      <c r="FU16" s="546"/>
      <c r="FV16" s="547"/>
      <c r="FW16" s="545" t="s">
        <v>137</v>
      </c>
      <c r="FX16" s="546"/>
      <c r="FY16" s="546"/>
      <c r="FZ16" s="546"/>
      <c r="GA16" s="546"/>
      <c r="GB16" s="547"/>
      <c r="GC16" s="545" t="s">
        <v>226</v>
      </c>
      <c r="GD16" s="546"/>
      <c r="GE16" s="546"/>
      <c r="GF16" s="546"/>
      <c r="GG16" s="546"/>
      <c r="GH16" s="547"/>
      <c r="GI16" s="636" t="s">
        <v>370</v>
      </c>
      <c r="GJ16" s="637"/>
      <c r="GK16" s="637"/>
      <c r="GL16" s="637"/>
      <c r="GM16" s="637"/>
      <c r="GN16" s="638"/>
      <c r="GO16" s="56"/>
    </row>
    <row r="17" spans="1:197" s="2" customFormat="1" ht="33" customHeight="1">
      <c r="A17" s="615"/>
      <c r="B17" s="615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551" t="s">
        <v>371</v>
      </c>
      <c r="AF17" s="552"/>
      <c r="AG17" s="552"/>
      <c r="AH17" s="552"/>
      <c r="AI17" s="552"/>
      <c r="AJ17" s="552"/>
      <c r="AK17" s="552"/>
      <c r="AL17" s="552"/>
      <c r="AM17" s="552"/>
      <c r="AN17" s="552"/>
      <c r="AO17" s="552"/>
      <c r="AP17" s="552"/>
      <c r="AQ17" s="552"/>
      <c r="AR17" s="552"/>
      <c r="AS17" s="552"/>
      <c r="AT17" s="552"/>
      <c r="AU17" s="552"/>
      <c r="AV17" s="552"/>
      <c r="AW17" s="552"/>
      <c r="AX17" s="552"/>
      <c r="AY17" s="552"/>
      <c r="AZ17" s="552"/>
      <c r="BA17" s="552"/>
      <c r="BB17" s="553"/>
      <c r="BC17" s="551" t="s">
        <v>371</v>
      </c>
      <c r="BD17" s="552"/>
      <c r="BE17" s="552"/>
      <c r="BF17" s="552"/>
      <c r="BG17" s="552"/>
      <c r="BH17" s="552"/>
      <c r="BI17" s="552"/>
      <c r="BJ17" s="552"/>
      <c r="BK17" s="552"/>
      <c r="BL17" s="552"/>
      <c r="BM17" s="552"/>
      <c r="BN17" s="552"/>
      <c r="BO17" s="552"/>
      <c r="BP17" s="552"/>
      <c r="BQ17" s="552"/>
      <c r="BR17" s="552"/>
      <c r="BS17" s="552"/>
      <c r="BT17" s="552"/>
      <c r="BU17" s="552"/>
      <c r="BV17" s="552"/>
      <c r="BW17" s="552"/>
      <c r="BX17" s="552"/>
      <c r="BY17" s="552"/>
      <c r="BZ17" s="553"/>
      <c r="CA17" s="628"/>
      <c r="CB17" s="629"/>
      <c r="CC17" s="629"/>
      <c r="CD17" s="629"/>
      <c r="CE17" s="629"/>
      <c r="CF17" s="629"/>
      <c r="CG17" s="629"/>
      <c r="CH17" s="629"/>
      <c r="CI17" s="629"/>
      <c r="CJ17" s="630"/>
      <c r="CK17" s="512" t="s">
        <v>372</v>
      </c>
      <c r="CL17" s="513"/>
      <c r="CM17" s="513"/>
      <c r="CN17" s="513"/>
      <c r="CO17" s="513"/>
      <c r="CP17" s="514"/>
      <c r="CQ17" s="512" t="s">
        <v>373</v>
      </c>
      <c r="CR17" s="513"/>
      <c r="CS17" s="513"/>
      <c r="CT17" s="513"/>
      <c r="CU17" s="513"/>
      <c r="CV17" s="514"/>
      <c r="CW17" s="512" t="s">
        <v>374</v>
      </c>
      <c r="CX17" s="513"/>
      <c r="CY17" s="513"/>
      <c r="CZ17" s="513"/>
      <c r="DA17" s="513"/>
      <c r="DB17" s="514"/>
      <c r="DC17" s="512" t="s">
        <v>375</v>
      </c>
      <c r="DD17" s="513"/>
      <c r="DE17" s="513"/>
      <c r="DF17" s="513"/>
      <c r="DG17" s="513"/>
      <c r="DH17" s="514"/>
      <c r="DI17" s="512" t="s">
        <v>327</v>
      </c>
      <c r="DJ17" s="513"/>
      <c r="DK17" s="513"/>
      <c r="DL17" s="513"/>
      <c r="DM17" s="513"/>
      <c r="DN17" s="514"/>
      <c r="DO17" s="548"/>
      <c r="DP17" s="549"/>
      <c r="DQ17" s="549"/>
      <c r="DR17" s="549"/>
      <c r="DS17" s="549"/>
      <c r="DT17" s="550"/>
      <c r="DU17" s="548"/>
      <c r="DV17" s="549"/>
      <c r="DW17" s="549"/>
      <c r="DX17" s="549"/>
      <c r="DY17" s="549"/>
      <c r="DZ17" s="550"/>
      <c r="EA17" s="548"/>
      <c r="EB17" s="549"/>
      <c r="EC17" s="549"/>
      <c r="ED17" s="549"/>
      <c r="EE17" s="549"/>
      <c r="EF17" s="550"/>
      <c r="EG17" s="639"/>
      <c r="EH17" s="640"/>
      <c r="EI17" s="640"/>
      <c r="EJ17" s="640"/>
      <c r="EK17" s="640"/>
      <c r="EL17" s="641"/>
      <c r="EM17" s="512" t="s">
        <v>372</v>
      </c>
      <c r="EN17" s="513"/>
      <c r="EO17" s="513"/>
      <c r="EP17" s="513"/>
      <c r="EQ17" s="513"/>
      <c r="ER17" s="514"/>
      <c r="ES17" s="512" t="s">
        <v>373</v>
      </c>
      <c r="ET17" s="513"/>
      <c r="EU17" s="513"/>
      <c r="EV17" s="513"/>
      <c r="EW17" s="513"/>
      <c r="EX17" s="514"/>
      <c r="EY17" s="512" t="s">
        <v>374</v>
      </c>
      <c r="EZ17" s="513"/>
      <c r="FA17" s="513"/>
      <c r="FB17" s="513"/>
      <c r="FC17" s="513"/>
      <c r="FD17" s="514"/>
      <c r="FE17" s="512" t="s">
        <v>375</v>
      </c>
      <c r="FF17" s="513"/>
      <c r="FG17" s="513"/>
      <c r="FH17" s="513"/>
      <c r="FI17" s="513"/>
      <c r="FJ17" s="514"/>
      <c r="FK17" s="512" t="s">
        <v>327</v>
      </c>
      <c r="FL17" s="513"/>
      <c r="FM17" s="513"/>
      <c r="FN17" s="513"/>
      <c r="FO17" s="513"/>
      <c r="FP17" s="514"/>
      <c r="FQ17" s="548"/>
      <c r="FR17" s="549"/>
      <c r="FS17" s="549"/>
      <c r="FT17" s="549"/>
      <c r="FU17" s="549"/>
      <c r="FV17" s="550"/>
      <c r="FW17" s="548"/>
      <c r="FX17" s="549"/>
      <c r="FY17" s="549"/>
      <c r="FZ17" s="549"/>
      <c r="GA17" s="549"/>
      <c r="GB17" s="550"/>
      <c r="GC17" s="548"/>
      <c r="GD17" s="549"/>
      <c r="GE17" s="549"/>
      <c r="GF17" s="549"/>
      <c r="GG17" s="549"/>
      <c r="GH17" s="550"/>
      <c r="GI17" s="639"/>
      <c r="GJ17" s="640"/>
      <c r="GK17" s="640"/>
      <c r="GL17" s="640"/>
      <c r="GM17" s="640"/>
      <c r="GN17" s="641"/>
      <c r="GO17" s="56"/>
    </row>
    <row r="18" spans="1:197" s="2" customFormat="1" ht="18.75" customHeight="1">
      <c r="A18" s="615"/>
      <c r="B18" s="615"/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615"/>
      <c r="AC18" s="615"/>
      <c r="AD18" s="615"/>
      <c r="AE18" s="512" t="s">
        <v>376</v>
      </c>
      <c r="AF18" s="513"/>
      <c r="AG18" s="513"/>
      <c r="AH18" s="513"/>
      <c r="AI18" s="513"/>
      <c r="AJ18" s="514"/>
      <c r="AK18" s="512" t="s">
        <v>377</v>
      </c>
      <c r="AL18" s="513"/>
      <c r="AM18" s="513"/>
      <c r="AN18" s="513"/>
      <c r="AO18" s="513"/>
      <c r="AP18" s="514"/>
      <c r="AQ18" s="512" t="s">
        <v>378</v>
      </c>
      <c r="AR18" s="513"/>
      <c r="AS18" s="513"/>
      <c r="AT18" s="513"/>
      <c r="AU18" s="513"/>
      <c r="AV18" s="514"/>
      <c r="AW18" s="512" t="s">
        <v>370</v>
      </c>
      <c r="AX18" s="513"/>
      <c r="AY18" s="513"/>
      <c r="AZ18" s="513"/>
      <c r="BA18" s="513"/>
      <c r="BB18" s="514"/>
      <c r="BC18" s="605" t="s">
        <v>376</v>
      </c>
      <c r="BD18" s="605"/>
      <c r="BE18" s="605"/>
      <c r="BF18" s="605"/>
      <c r="BG18" s="605"/>
      <c r="BH18" s="605"/>
      <c r="BI18" s="605" t="s">
        <v>377</v>
      </c>
      <c r="BJ18" s="605"/>
      <c r="BK18" s="605"/>
      <c r="BL18" s="605"/>
      <c r="BM18" s="605"/>
      <c r="BN18" s="605"/>
      <c r="BO18" s="605" t="s">
        <v>378</v>
      </c>
      <c r="BP18" s="605"/>
      <c r="BQ18" s="605"/>
      <c r="BR18" s="605"/>
      <c r="BS18" s="605"/>
      <c r="BT18" s="605"/>
      <c r="BU18" s="605" t="s">
        <v>370</v>
      </c>
      <c r="BV18" s="605"/>
      <c r="BW18" s="605"/>
      <c r="BX18" s="605"/>
      <c r="BY18" s="605"/>
      <c r="BZ18" s="605"/>
      <c r="CA18" s="512" t="s">
        <v>379</v>
      </c>
      <c r="CB18" s="513"/>
      <c r="CC18" s="513"/>
      <c r="CD18" s="513"/>
      <c r="CE18" s="513"/>
      <c r="CF18" s="513"/>
      <c r="CG18" s="513"/>
      <c r="CH18" s="513"/>
      <c r="CI18" s="513"/>
      <c r="CJ18" s="514"/>
      <c r="CK18" s="605" t="s">
        <v>696</v>
      </c>
      <c r="CL18" s="605"/>
      <c r="CM18" s="605"/>
      <c r="CN18" s="605"/>
      <c r="CO18" s="605"/>
      <c r="CP18" s="605"/>
      <c r="CQ18" s="605"/>
      <c r="CR18" s="605"/>
      <c r="CS18" s="605"/>
      <c r="CT18" s="605"/>
      <c r="CU18" s="605"/>
      <c r="CV18" s="605"/>
      <c r="CW18" s="605"/>
      <c r="CX18" s="605"/>
      <c r="CY18" s="605"/>
      <c r="CZ18" s="605"/>
      <c r="DA18" s="605"/>
      <c r="DB18" s="605"/>
      <c r="DC18" s="605"/>
      <c r="DD18" s="605"/>
      <c r="DE18" s="605"/>
      <c r="DF18" s="605"/>
      <c r="DG18" s="605"/>
      <c r="DH18" s="605"/>
      <c r="DI18" s="605"/>
      <c r="DJ18" s="605"/>
      <c r="DK18" s="605"/>
      <c r="DL18" s="605"/>
      <c r="DM18" s="605"/>
      <c r="DN18" s="605"/>
      <c r="DO18" s="605"/>
      <c r="DP18" s="605"/>
      <c r="DQ18" s="605"/>
      <c r="DR18" s="605"/>
      <c r="DS18" s="605"/>
      <c r="DT18" s="605"/>
      <c r="DU18" s="605"/>
      <c r="DV18" s="605"/>
      <c r="DW18" s="605"/>
      <c r="DX18" s="605"/>
      <c r="DY18" s="605"/>
      <c r="DZ18" s="605"/>
      <c r="EA18" s="605"/>
      <c r="EB18" s="605"/>
      <c r="EC18" s="605"/>
      <c r="ED18" s="605"/>
      <c r="EE18" s="605"/>
      <c r="EF18" s="605"/>
      <c r="EG18" s="605"/>
      <c r="EH18" s="605"/>
      <c r="EI18" s="605"/>
      <c r="EJ18" s="605"/>
      <c r="EK18" s="605"/>
      <c r="EL18" s="605"/>
      <c r="EM18" s="605" t="s">
        <v>379</v>
      </c>
      <c r="EN18" s="605"/>
      <c r="EO18" s="605"/>
      <c r="EP18" s="605"/>
      <c r="EQ18" s="605"/>
      <c r="ER18" s="605"/>
      <c r="ES18" s="605"/>
      <c r="ET18" s="605"/>
      <c r="EU18" s="605"/>
      <c r="EV18" s="605"/>
      <c r="EW18" s="605"/>
      <c r="EX18" s="605"/>
      <c r="EY18" s="605"/>
      <c r="EZ18" s="605"/>
      <c r="FA18" s="605"/>
      <c r="FB18" s="605"/>
      <c r="FC18" s="605"/>
      <c r="FD18" s="605"/>
      <c r="FE18" s="605"/>
      <c r="FF18" s="605"/>
      <c r="FG18" s="605"/>
      <c r="FH18" s="605"/>
      <c r="FI18" s="605"/>
      <c r="FJ18" s="605"/>
      <c r="FK18" s="605"/>
      <c r="FL18" s="605"/>
      <c r="FM18" s="605"/>
      <c r="FN18" s="605"/>
      <c r="FO18" s="605"/>
      <c r="FP18" s="605"/>
      <c r="FQ18" s="605"/>
      <c r="FR18" s="605"/>
      <c r="FS18" s="605"/>
      <c r="FT18" s="605"/>
      <c r="FU18" s="605"/>
      <c r="FV18" s="605"/>
      <c r="FW18" s="605"/>
      <c r="FX18" s="605"/>
      <c r="FY18" s="605"/>
      <c r="FZ18" s="605"/>
      <c r="GA18" s="605"/>
      <c r="GB18" s="605"/>
      <c r="GC18" s="605"/>
      <c r="GD18" s="605"/>
      <c r="GE18" s="605"/>
      <c r="GF18" s="605"/>
      <c r="GG18" s="605"/>
      <c r="GH18" s="605"/>
      <c r="GI18" s="605"/>
      <c r="GJ18" s="605"/>
      <c r="GK18" s="605"/>
      <c r="GL18" s="605"/>
      <c r="GM18" s="605"/>
      <c r="GN18" s="605"/>
      <c r="GO18" s="56"/>
    </row>
    <row r="19" spans="1:197" s="2" customFormat="1" ht="17.25" customHeight="1">
      <c r="A19" s="605">
        <v>1</v>
      </c>
      <c r="B19" s="605"/>
      <c r="C19" s="605"/>
      <c r="D19" s="605"/>
      <c r="E19" s="605">
        <v>2</v>
      </c>
      <c r="F19" s="605"/>
      <c r="G19" s="605"/>
      <c r="H19" s="605"/>
      <c r="I19" s="605"/>
      <c r="J19" s="605"/>
      <c r="K19" s="605"/>
      <c r="L19" s="605"/>
      <c r="M19" s="605"/>
      <c r="N19" s="605"/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605"/>
      <c r="Z19" s="605"/>
      <c r="AA19" s="605"/>
      <c r="AB19" s="605"/>
      <c r="AC19" s="605"/>
      <c r="AD19" s="605"/>
      <c r="AE19" s="512">
        <v>3</v>
      </c>
      <c r="AF19" s="513"/>
      <c r="AG19" s="513"/>
      <c r="AH19" s="513"/>
      <c r="AI19" s="513"/>
      <c r="AJ19" s="514"/>
      <c r="AK19" s="512">
        <v>4</v>
      </c>
      <c r="AL19" s="513"/>
      <c r="AM19" s="513"/>
      <c r="AN19" s="513"/>
      <c r="AO19" s="513"/>
      <c r="AP19" s="514"/>
      <c r="AQ19" s="512">
        <v>5</v>
      </c>
      <c r="AR19" s="513"/>
      <c r="AS19" s="513"/>
      <c r="AT19" s="513"/>
      <c r="AU19" s="513"/>
      <c r="AV19" s="514"/>
      <c r="AW19" s="512">
        <v>6</v>
      </c>
      <c r="AX19" s="513"/>
      <c r="AY19" s="513"/>
      <c r="AZ19" s="513"/>
      <c r="BA19" s="513"/>
      <c r="BB19" s="514"/>
      <c r="BC19" s="605">
        <v>7</v>
      </c>
      <c r="BD19" s="605"/>
      <c r="BE19" s="605"/>
      <c r="BF19" s="605"/>
      <c r="BG19" s="605"/>
      <c r="BH19" s="605"/>
      <c r="BI19" s="605">
        <v>8</v>
      </c>
      <c r="BJ19" s="605"/>
      <c r="BK19" s="605"/>
      <c r="BL19" s="605"/>
      <c r="BM19" s="605"/>
      <c r="BN19" s="605"/>
      <c r="BO19" s="605">
        <v>9</v>
      </c>
      <c r="BP19" s="605"/>
      <c r="BQ19" s="605"/>
      <c r="BR19" s="605"/>
      <c r="BS19" s="605"/>
      <c r="BT19" s="605"/>
      <c r="BU19" s="605">
        <v>10</v>
      </c>
      <c r="BV19" s="605"/>
      <c r="BW19" s="605"/>
      <c r="BX19" s="605"/>
      <c r="BY19" s="605"/>
      <c r="BZ19" s="605"/>
      <c r="CA19" s="631">
        <v>11</v>
      </c>
      <c r="CB19" s="631"/>
      <c r="CC19" s="631"/>
      <c r="CD19" s="631"/>
      <c r="CE19" s="631"/>
      <c r="CF19" s="631"/>
      <c r="CG19" s="631"/>
      <c r="CH19" s="631"/>
      <c r="CI19" s="631"/>
      <c r="CJ19" s="631"/>
      <c r="CK19" s="605">
        <v>12</v>
      </c>
      <c r="CL19" s="605"/>
      <c r="CM19" s="605"/>
      <c r="CN19" s="605"/>
      <c r="CO19" s="605"/>
      <c r="CP19" s="605"/>
      <c r="CQ19" s="605">
        <v>13</v>
      </c>
      <c r="CR19" s="605"/>
      <c r="CS19" s="605"/>
      <c r="CT19" s="605"/>
      <c r="CU19" s="605"/>
      <c r="CV19" s="605"/>
      <c r="CW19" s="605">
        <v>14</v>
      </c>
      <c r="CX19" s="605"/>
      <c r="CY19" s="605"/>
      <c r="CZ19" s="605"/>
      <c r="DA19" s="605"/>
      <c r="DB19" s="605"/>
      <c r="DC19" s="605">
        <v>15</v>
      </c>
      <c r="DD19" s="605"/>
      <c r="DE19" s="605"/>
      <c r="DF19" s="605"/>
      <c r="DG19" s="605"/>
      <c r="DH19" s="605"/>
      <c r="DI19" s="605">
        <v>16</v>
      </c>
      <c r="DJ19" s="605"/>
      <c r="DK19" s="605"/>
      <c r="DL19" s="605"/>
      <c r="DM19" s="605"/>
      <c r="DN19" s="605"/>
      <c r="DO19" s="605">
        <v>18</v>
      </c>
      <c r="DP19" s="605"/>
      <c r="DQ19" s="605"/>
      <c r="DR19" s="605"/>
      <c r="DS19" s="605"/>
      <c r="DT19" s="605"/>
      <c r="DU19" s="605">
        <v>19</v>
      </c>
      <c r="DV19" s="605"/>
      <c r="DW19" s="605"/>
      <c r="DX19" s="605"/>
      <c r="DY19" s="605"/>
      <c r="DZ19" s="605"/>
      <c r="EA19" s="605">
        <v>20</v>
      </c>
      <c r="EB19" s="605"/>
      <c r="EC19" s="605"/>
      <c r="ED19" s="605"/>
      <c r="EE19" s="605"/>
      <c r="EF19" s="605"/>
      <c r="EG19" s="605">
        <v>21</v>
      </c>
      <c r="EH19" s="605"/>
      <c r="EI19" s="605"/>
      <c r="EJ19" s="605"/>
      <c r="EK19" s="605"/>
      <c r="EL19" s="605"/>
      <c r="EM19" s="605">
        <v>22</v>
      </c>
      <c r="EN19" s="605"/>
      <c r="EO19" s="605"/>
      <c r="EP19" s="605"/>
      <c r="EQ19" s="605"/>
      <c r="ER19" s="605"/>
      <c r="ES19" s="605">
        <v>23</v>
      </c>
      <c r="ET19" s="605"/>
      <c r="EU19" s="605"/>
      <c r="EV19" s="605"/>
      <c r="EW19" s="605"/>
      <c r="EX19" s="605"/>
      <c r="EY19" s="605">
        <v>24</v>
      </c>
      <c r="EZ19" s="605"/>
      <c r="FA19" s="605"/>
      <c r="FB19" s="605"/>
      <c r="FC19" s="605"/>
      <c r="FD19" s="605"/>
      <c r="FE19" s="605">
        <v>25</v>
      </c>
      <c r="FF19" s="605"/>
      <c r="FG19" s="605"/>
      <c r="FH19" s="605"/>
      <c r="FI19" s="605"/>
      <c r="FJ19" s="605"/>
      <c r="FK19" s="605">
        <v>26</v>
      </c>
      <c r="FL19" s="605"/>
      <c r="FM19" s="605"/>
      <c r="FN19" s="605"/>
      <c r="FO19" s="605"/>
      <c r="FP19" s="605"/>
      <c r="FQ19" s="599">
        <v>28</v>
      </c>
      <c r="FR19" s="599"/>
      <c r="FS19" s="599"/>
      <c r="FT19" s="599"/>
      <c r="FU19" s="599"/>
      <c r="FV19" s="599"/>
      <c r="FW19" s="599">
        <v>29</v>
      </c>
      <c r="FX19" s="599"/>
      <c r="FY19" s="599"/>
      <c r="FZ19" s="599"/>
      <c r="GA19" s="599"/>
      <c r="GB19" s="599"/>
      <c r="GC19" s="599">
        <v>30</v>
      </c>
      <c r="GD19" s="599"/>
      <c r="GE19" s="599"/>
      <c r="GF19" s="599"/>
      <c r="GG19" s="599"/>
      <c r="GH19" s="599"/>
      <c r="GI19" s="605">
        <v>31</v>
      </c>
      <c r="GJ19" s="605"/>
      <c r="GK19" s="605"/>
      <c r="GL19" s="605"/>
      <c r="GM19" s="605"/>
      <c r="GN19" s="605"/>
      <c r="GO19" s="56"/>
    </row>
    <row r="20" spans="1:197" s="2" customFormat="1" ht="32.25" customHeight="1">
      <c r="A20" s="512"/>
      <c r="B20" s="513"/>
      <c r="C20" s="513"/>
      <c r="D20" s="514"/>
      <c r="E20" s="648" t="s">
        <v>65</v>
      </c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50"/>
      <c r="AE20" s="606"/>
      <c r="AF20" s="594"/>
      <c r="AG20" s="594"/>
      <c r="AH20" s="594"/>
      <c r="AI20" s="594"/>
      <c r="AJ20" s="595"/>
      <c r="AK20" s="606"/>
      <c r="AL20" s="594"/>
      <c r="AM20" s="594"/>
      <c r="AN20" s="594"/>
      <c r="AO20" s="594"/>
      <c r="AP20" s="595"/>
      <c r="AQ20" s="606"/>
      <c r="AR20" s="594"/>
      <c r="AS20" s="594"/>
      <c r="AT20" s="594"/>
      <c r="AU20" s="594"/>
      <c r="AV20" s="595"/>
      <c r="AW20" s="606"/>
      <c r="AX20" s="594"/>
      <c r="AY20" s="594"/>
      <c r="AZ20" s="594"/>
      <c r="BA20" s="594"/>
      <c r="BB20" s="595"/>
      <c r="BC20" s="599"/>
      <c r="BD20" s="599"/>
      <c r="BE20" s="599"/>
      <c r="BF20" s="599"/>
      <c r="BG20" s="599"/>
      <c r="BH20" s="599"/>
      <c r="BI20" s="599"/>
      <c r="BJ20" s="599"/>
      <c r="BK20" s="599"/>
      <c r="BL20" s="599"/>
      <c r="BM20" s="599"/>
      <c r="BN20" s="599"/>
      <c r="BO20" s="599"/>
      <c r="BP20" s="599"/>
      <c r="BQ20" s="599"/>
      <c r="BR20" s="599"/>
      <c r="BS20" s="599"/>
      <c r="BT20" s="599"/>
      <c r="BU20" s="599"/>
      <c r="BV20" s="599"/>
      <c r="BW20" s="599"/>
      <c r="BX20" s="599"/>
      <c r="BY20" s="599"/>
      <c r="BZ20" s="599"/>
      <c r="CA20" s="593">
        <f>SUM(CA21:CJ39)</f>
        <v>232.705273</v>
      </c>
      <c r="CB20" s="646"/>
      <c r="CC20" s="646"/>
      <c r="CD20" s="646"/>
      <c r="CE20" s="646"/>
      <c r="CF20" s="646"/>
      <c r="CG20" s="646"/>
      <c r="CH20" s="646"/>
      <c r="CI20" s="646"/>
      <c r="CJ20" s="647"/>
      <c r="CK20" s="512" t="str">
        <f>CK21</f>
        <v>2,5 м</v>
      </c>
      <c r="CL20" s="513"/>
      <c r="CM20" s="513"/>
      <c r="CN20" s="513"/>
      <c r="CO20" s="513"/>
      <c r="CP20" s="514"/>
      <c r="CQ20" s="512" t="str">
        <f>CQ21</f>
        <v>2,5 км</v>
      </c>
      <c r="CR20" s="513"/>
      <c r="CS20" s="513"/>
      <c r="CT20" s="513"/>
      <c r="CU20" s="513"/>
      <c r="CV20" s="514"/>
      <c r="CW20" s="512" t="str">
        <f>CW21</f>
        <v>2,5 км</v>
      </c>
      <c r="CX20" s="513"/>
      <c r="CY20" s="513"/>
      <c r="CZ20" s="513"/>
      <c r="DA20" s="513"/>
      <c r="DB20" s="514"/>
      <c r="DC20" s="527" t="s">
        <v>25</v>
      </c>
      <c r="DD20" s="528"/>
      <c r="DE20" s="528"/>
      <c r="DF20" s="528"/>
      <c r="DG20" s="528"/>
      <c r="DH20" s="529"/>
      <c r="DI20" s="551" t="s">
        <v>26</v>
      </c>
      <c r="DJ20" s="552"/>
      <c r="DK20" s="552"/>
      <c r="DL20" s="552"/>
      <c r="DM20" s="552"/>
      <c r="DN20" s="553"/>
      <c r="DO20" s="551" t="s">
        <v>18</v>
      </c>
      <c r="DP20" s="552"/>
      <c r="DQ20" s="552"/>
      <c r="DR20" s="552"/>
      <c r="DS20" s="552"/>
      <c r="DT20" s="553"/>
      <c r="DU20" s="551" t="s">
        <v>28</v>
      </c>
      <c r="DV20" s="552"/>
      <c r="DW20" s="552"/>
      <c r="DX20" s="552"/>
      <c r="DY20" s="552"/>
      <c r="DZ20" s="553"/>
      <c r="EA20" s="551" t="s">
        <v>27</v>
      </c>
      <c r="EB20" s="552"/>
      <c r="EC20" s="552"/>
      <c r="ED20" s="552"/>
      <c r="EE20" s="552"/>
      <c r="EF20" s="553"/>
      <c r="EG20" s="642" t="s">
        <v>30</v>
      </c>
      <c r="EH20" s="643"/>
      <c r="EI20" s="643"/>
      <c r="EJ20" s="643"/>
      <c r="EK20" s="643"/>
      <c r="EL20" s="644"/>
      <c r="EM20" s="598">
        <f>SUM(EM21:ER39)</f>
        <v>3.4785</v>
      </c>
      <c r="EN20" s="598"/>
      <c r="EO20" s="598"/>
      <c r="EP20" s="598"/>
      <c r="EQ20" s="598"/>
      <c r="ER20" s="598"/>
      <c r="ES20" s="598">
        <f>SUM(ES21:EX39)</f>
        <v>3.4785</v>
      </c>
      <c r="ET20" s="598"/>
      <c r="EU20" s="598"/>
      <c r="EV20" s="598"/>
      <c r="EW20" s="598"/>
      <c r="EX20" s="598"/>
      <c r="EY20" s="598">
        <f>SUM(EY21:FD39)</f>
        <v>3.4785</v>
      </c>
      <c r="EZ20" s="598"/>
      <c r="FA20" s="598"/>
      <c r="FB20" s="598"/>
      <c r="FC20" s="598"/>
      <c r="FD20" s="598"/>
      <c r="FE20" s="598">
        <f>SUM(FE21:FJ39)</f>
        <v>83.305484</v>
      </c>
      <c r="FF20" s="598"/>
      <c r="FG20" s="598"/>
      <c r="FH20" s="598"/>
      <c r="FI20" s="598"/>
      <c r="FJ20" s="598"/>
      <c r="FK20" s="598">
        <f>SUM(FK21:FP39)</f>
        <v>93.740984</v>
      </c>
      <c r="FL20" s="598"/>
      <c r="FM20" s="598"/>
      <c r="FN20" s="598"/>
      <c r="FO20" s="598"/>
      <c r="FP20" s="598"/>
      <c r="FQ20" s="598">
        <f>SUM(FQ21:FV39)</f>
        <v>59.652532</v>
      </c>
      <c r="FR20" s="598"/>
      <c r="FS20" s="598"/>
      <c r="FT20" s="598"/>
      <c r="FU20" s="598"/>
      <c r="FV20" s="598"/>
      <c r="FW20" s="598">
        <f>SUM(FW21:GB39)</f>
        <v>60.954757</v>
      </c>
      <c r="FX20" s="598"/>
      <c r="FY20" s="598"/>
      <c r="FZ20" s="598"/>
      <c r="GA20" s="598"/>
      <c r="GB20" s="598"/>
      <c r="GC20" s="598">
        <f>SUM(GC21:GH39)</f>
        <v>61.946999999999996</v>
      </c>
      <c r="GD20" s="598"/>
      <c r="GE20" s="598"/>
      <c r="GF20" s="598"/>
      <c r="GG20" s="598"/>
      <c r="GH20" s="598"/>
      <c r="GI20" s="598">
        <f>SUM(GI21:GN40)</f>
        <v>182.554289</v>
      </c>
      <c r="GJ20" s="599"/>
      <c r="GK20" s="599"/>
      <c r="GL20" s="599"/>
      <c r="GM20" s="599"/>
      <c r="GN20" s="599"/>
      <c r="GO20" s="202"/>
    </row>
    <row r="21" spans="1:197" s="2" customFormat="1" ht="39.75" customHeight="1">
      <c r="A21" s="512">
        <v>1</v>
      </c>
      <c r="B21" s="513"/>
      <c r="C21" s="513"/>
      <c r="D21" s="514"/>
      <c r="E21" s="601" t="s">
        <v>289</v>
      </c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3"/>
      <c r="AE21" s="606"/>
      <c r="AF21" s="594"/>
      <c r="AG21" s="594"/>
      <c r="AH21" s="594"/>
      <c r="AI21" s="594"/>
      <c r="AJ21" s="595"/>
      <c r="AK21" s="606"/>
      <c r="AL21" s="594"/>
      <c r="AM21" s="594"/>
      <c r="AN21" s="594"/>
      <c r="AO21" s="594"/>
      <c r="AP21" s="595"/>
      <c r="AQ21" s="606"/>
      <c r="AR21" s="594"/>
      <c r="AS21" s="594"/>
      <c r="AT21" s="594"/>
      <c r="AU21" s="594"/>
      <c r="AV21" s="595"/>
      <c r="AW21" s="606"/>
      <c r="AX21" s="594"/>
      <c r="AY21" s="594"/>
      <c r="AZ21" s="594"/>
      <c r="BA21" s="594"/>
      <c r="BB21" s="595"/>
      <c r="BC21" s="599"/>
      <c r="BD21" s="599"/>
      <c r="BE21" s="599"/>
      <c r="BF21" s="599"/>
      <c r="BG21" s="599"/>
      <c r="BH21" s="599"/>
      <c r="BI21" s="599"/>
      <c r="BJ21" s="599"/>
      <c r="BK21" s="599"/>
      <c r="BL21" s="599"/>
      <c r="BM21" s="599"/>
      <c r="BN21" s="599"/>
      <c r="BO21" s="599"/>
      <c r="BP21" s="599"/>
      <c r="BQ21" s="599"/>
      <c r="BR21" s="599"/>
      <c r="BS21" s="599"/>
      <c r="BT21" s="599"/>
      <c r="BU21" s="599"/>
      <c r="BV21" s="599"/>
      <c r="BW21" s="599"/>
      <c r="BX21" s="599"/>
      <c r="BY21" s="599"/>
      <c r="BZ21" s="599"/>
      <c r="CA21" s="593">
        <v>12.975</v>
      </c>
      <c r="CB21" s="596"/>
      <c r="CC21" s="596"/>
      <c r="CD21" s="596"/>
      <c r="CE21" s="596"/>
      <c r="CF21" s="596"/>
      <c r="CG21" s="596"/>
      <c r="CH21" s="596"/>
      <c r="CI21" s="597"/>
      <c r="CJ21" s="170"/>
      <c r="CK21" s="599" t="s">
        <v>147</v>
      </c>
      <c r="CL21" s="599"/>
      <c r="CM21" s="599"/>
      <c r="CN21" s="599"/>
      <c r="CO21" s="599"/>
      <c r="CP21" s="599"/>
      <c r="CQ21" s="599" t="s">
        <v>148</v>
      </c>
      <c r="CR21" s="599"/>
      <c r="CS21" s="599"/>
      <c r="CT21" s="599"/>
      <c r="CU21" s="599"/>
      <c r="CV21" s="599"/>
      <c r="CW21" s="599" t="s">
        <v>148</v>
      </c>
      <c r="CX21" s="599"/>
      <c r="CY21" s="599"/>
      <c r="CZ21" s="599"/>
      <c r="DA21" s="599"/>
      <c r="DB21" s="599"/>
      <c r="DC21" s="599" t="s">
        <v>148</v>
      </c>
      <c r="DD21" s="599"/>
      <c r="DE21" s="599"/>
      <c r="DF21" s="599"/>
      <c r="DG21" s="599"/>
      <c r="DH21" s="599"/>
      <c r="DI21" s="599" t="s">
        <v>616</v>
      </c>
      <c r="DJ21" s="599"/>
      <c r="DK21" s="599"/>
      <c r="DL21" s="599"/>
      <c r="DM21" s="599"/>
      <c r="DN21" s="599"/>
      <c r="DO21" s="599" t="s">
        <v>616</v>
      </c>
      <c r="DP21" s="599"/>
      <c r="DQ21" s="599"/>
      <c r="DR21" s="599"/>
      <c r="DS21" s="599"/>
      <c r="DT21" s="599"/>
      <c r="DU21" s="599" t="s">
        <v>616</v>
      </c>
      <c r="DV21" s="599"/>
      <c r="DW21" s="599"/>
      <c r="DX21" s="599"/>
      <c r="DY21" s="599"/>
      <c r="DZ21" s="599"/>
      <c r="EA21" s="599" t="s">
        <v>617</v>
      </c>
      <c r="EB21" s="599"/>
      <c r="EC21" s="599"/>
      <c r="ED21" s="599"/>
      <c r="EE21" s="599"/>
      <c r="EF21" s="599"/>
      <c r="EG21" s="599" t="s">
        <v>149</v>
      </c>
      <c r="EH21" s="599"/>
      <c r="EI21" s="599"/>
      <c r="EJ21" s="599"/>
      <c r="EK21" s="599"/>
      <c r="EL21" s="599"/>
      <c r="EM21" s="593">
        <v>3.4785</v>
      </c>
      <c r="EN21" s="596"/>
      <c r="EO21" s="596"/>
      <c r="EP21" s="596"/>
      <c r="EQ21" s="596"/>
      <c r="ER21" s="597"/>
      <c r="ES21" s="593">
        <v>3.4785</v>
      </c>
      <c r="ET21" s="596"/>
      <c r="EU21" s="596"/>
      <c r="EV21" s="596"/>
      <c r="EW21" s="596"/>
      <c r="EX21" s="597"/>
      <c r="EY21" s="593">
        <v>3.4785</v>
      </c>
      <c r="EZ21" s="596"/>
      <c r="FA21" s="596"/>
      <c r="FB21" s="596"/>
      <c r="FC21" s="596"/>
      <c r="FD21" s="597"/>
      <c r="FE21" s="593">
        <v>3.4785</v>
      </c>
      <c r="FF21" s="596"/>
      <c r="FG21" s="596"/>
      <c r="FH21" s="596"/>
      <c r="FI21" s="596"/>
      <c r="FJ21" s="597"/>
      <c r="FK21" s="593">
        <f>FE21+EY21+ES21+EM21</f>
        <v>13.914</v>
      </c>
      <c r="FL21" s="596"/>
      <c r="FM21" s="596"/>
      <c r="FN21" s="596"/>
      <c r="FO21" s="596"/>
      <c r="FP21" s="597"/>
      <c r="FQ21" s="599">
        <v>14.603</v>
      </c>
      <c r="FR21" s="599"/>
      <c r="FS21" s="599"/>
      <c r="FT21" s="599"/>
      <c r="FU21" s="599"/>
      <c r="FV21" s="599"/>
      <c r="FW21" s="599">
        <v>14.134</v>
      </c>
      <c r="FX21" s="599"/>
      <c r="FY21" s="599"/>
      <c r="FZ21" s="599"/>
      <c r="GA21" s="599"/>
      <c r="GB21" s="599"/>
      <c r="GC21" s="599">
        <v>13.914</v>
      </c>
      <c r="GD21" s="599"/>
      <c r="GE21" s="599"/>
      <c r="GF21" s="599"/>
      <c r="GG21" s="599"/>
      <c r="GH21" s="599"/>
      <c r="GI21" s="606">
        <f>GC21+FW21+FQ21</f>
        <v>42.651</v>
      </c>
      <c r="GJ21" s="594"/>
      <c r="GK21" s="594"/>
      <c r="GL21" s="594"/>
      <c r="GM21" s="594"/>
      <c r="GN21" s="595"/>
      <c r="GO21" s="57"/>
    </row>
    <row r="22" spans="1:197" s="2" customFormat="1" ht="39.75" customHeight="1">
      <c r="A22" s="512">
        <v>2</v>
      </c>
      <c r="B22" s="513"/>
      <c r="C22" s="513"/>
      <c r="D22" s="514"/>
      <c r="E22" s="601" t="s">
        <v>123</v>
      </c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3"/>
      <c r="AE22" s="606"/>
      <c r="AF22" s="594"/>
      <c r="AG22" s="594"/>
      <c r="AH22" s="594"/>
      <c r="AI22" s="594"/>
      <c r="AJ22" s="595"/>
      <c r="AK22" s="606"/>
      <c r="AL22" s="594"/>
      <c r="AM22" s="594"/>
      <c r="AN22" s="594"/>
      <c r="AO22" s="594"/>
      <c r="AP22" s="595"/>
      <c r="AQ22" s="606"/>
      <c r="AR22" s="594"/>
      <c r="AS22" s="594"/>
      <c r="AT22" s="594"/>
      <c r="AU22" s="594"/>
      <c r="AV22" s="595"/>
      <c r="AW22" s="606"/>
      <c r="AX22" s="594"/>
      <c r="AY22" s="594"/>
      <c r="AZ22" s="594"/>
      <c r="BA22" s="594"/>
      <c r="BB22" s="595"/>
      <c r="BC22" s="599"/>
      <c r="BD22" s="599"/>
      <c r="BE22" s="599"/>
      <c r="BF22" s="599"/>
      <c r="BG22" s="599"/>
      <c r="BH22" s="599"/>
      <c r="BI22" s="599"/>
      <c r="BJ22" s="599"/>
      <c r="BK22" s="599"/>
      <c r="BL22" s="599"/>
      <c r="BM22" s="599"/>
      <c r="BN22" s="599"/>
      <c r="BO22" s="599"/>
      <c r="BP22" s="599"/>
      <c r="BQ22" s="599"/>
      <c r="BR22" s="599"/>
      <c r="BS22" s="599"/>
      <c r="BT22" s="599"/>
      <c r="BU22" s="599"/>
      <c r="BV22" s="599"/>
      <c r="BW22" s="599"/>
      <c r="BX22" s="599"/>
      <c r="BY22" s="599"/>
      <c r="BZ22" s="599"/>
      <c r="CA22" s="593">
        <v>13.697984</v>
      </c>
      <c r="CB22" s="596"/>
      <c r="CC22" s="596"/>
      <c r="CD22" s="596"/>
      <c r="CE22" s="596"/>
      <c r="CF22" s="596"/>
      <c r="CG22" s="596"/>
      <c r="CH22" s="596"/>
      <c r="CI22" s="597"/>
      <c r="CJ22" s="170"/>
      <c r="CK22" s="599"/>
      <c r="CL22" s="599"/>
      <c r="CM22" s="599"/>
      <c r="CN22" s="599"/>
      <c r="CO22" s="599"/>
      <c r="CP22" s="599"/>
      <c r="CQ22" s="599"/>
      <c r="CR22" s="599"/>
      <c r="CS22" s="599"/>
      <c r="CT22" s="599"/>
      <c r="CU22" s="599"/>
      <c r="CV22" s="599"/>
      <c r="CW22" s="599"/>
      <c r="CX22" s="599"/>
      <c r="CY22" s="599"/>
      <c r="CZ22" s="599"/>
      <c r="DA22" s="599"/>
      <c r="DB22" s="599"/>
      <c r="DC22" s="599" t="s">
        <v>242</v>
      </c>
      <c r="DD22" s="599"/>
      <c r="DE22" s="599"/>
      <c r="DF22" s="599"/>
      <c r="DG22" s="599"/>
      <c r="DH22" s="599"/>
      <c r="DI22" s="599" t="s">
        <v>242</v>
      </c>
      <c r="DJ22" s="599"/>
      <c r="DK22" s="599"/>
      <c r="DL22" s="599"/>
      <c r="DM22" s="599"/>
      <c r="DN22" s="599"/>
      <c r="DO22" s="605"/>
      <c r="DP22" s="605"/>
      <c r="DQ22" s="605"/>
      <c r="DR22" s="605"/>
      <c r="DS22" s="605"/>
      <c r="DT22" s="605"/>
      <c r="DU22" s="605"/>
      <c r="DV22" s="605"/>
      <c r="DW22" s="605"/>
      <c r="DX22" s="605"/>
      <c r="DY22" s="605"/>
      <c r="DZ22" s="605"/>
      <c r="EA22" s="605"/>
      <c r="EB22" s="605"/>
      <c r="EC22" s="605"/>
      <c r="ED22" s="605"/>
      <c r="EE22" s="605"/>
      <c r="EF22" s="605"/>
      <c r="EG22" s="599"/>
      <c r="EH22" s="599"/>
      <c r="EI22" s="599"/>
      <c r="EJ22" s="599"/>
      <c r="EK22" s="599"/>
      <c r="EL22" s="599"/>
      <c r="EM22" s="606"/>
      <c r="EN22" s="594"/>
      <c r="EO22" s="594"/>
      <c r="EP22" s="594"/>
      <c r="EQ22" s="594"/>
      <c r="ER22" s="595"/>
      <c r="ES22" s="606"/>
      <c r="ET22" s="594"/>
      <c r="EU22" s="594"/>
      <c r="EV22" s="594"/>
      <c r="EW22" s="594"/>
      <c r="EX22" s="595"/>
      <c r="EY22" s="606"/>
      <c r="EZ22" s="594"/>
      <c r="FA22" s="594"/>
      <c r="FB22" s="594"/>
      <c r="FC22" s="594"/>
      <c r="FD22" s="595"/>
      <c r="FE22" s="593">
        <f>CA22</f>
        <v>13.697984</v>
      </c>
      <c r="FF22" s="596"/>
      <c r="FG22" s="596"/>
      <c r="FH22" s="596"/>
      <c r="FI22" s="596"/>
      <c r="FJ22" s="597"/>
      <c r="FK22" s="593">
        <f>FE22</f>
        <v>13.697984</v>
      </c>
      <c r="FL22" s="596"/>
      <c r="FM22" s="596"/>
      <c r="FN22" s="596"/>
      <c r="FO22" s="596"/>
      <c r="FP22" s="597"/>
      <c r="FQ22" s="599"/>
      <c r="FR22" s="599"/>
      <c r="FS22" s="599"/>
      <c r="FT22" s="599"/>
      <c r="FU22" s="599"/>
      <c r="FV22" s="599"/>
      <c r="FW22" s="599"/>
      <c r="FX22" s="599"/>
      <c r="FY22" s="599"/>
      <c r="FZ22" s="599"/>
      <c r="GA22" s="599"/>
      <c r="GB22" s="599"/>
      <c r="GC22" s="599"/>
      <c r="GD22" s="599"/>
      <c r="GE22" s="599"/>
      <c r="GF22" s="599"/>
      <c r="GG22" s="599"/>
      <c r="GH22" s="599"/>
      <c r="GI22" s="593"/>
      <c r="GJ22" s="594"/>
      <c r="GK22" s="594"/>
      <c r="GL22" s="594"/>
      <c r="GM22" s="594"/>
      <c r="GN22" s="595"/>
      <c r="GO22" s="57"/>
    </row>
    <row r="23" spans="1:197" s="2" customFormat="1" ht="39.75" customHeight="1">
      <c r="A23" s="512">
        <v>3</v>
      </c>
      <c r="B23" s="513"/>
      <c r="C23" s="513"/>
      <c r="D23" s="514"/>
      <c r="E23" s="601" t="s">
        <v>125</v>
      </c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3"/>
      <c r="AE23" s="606"/>
      <c r="AF23" s="594"/>
      <c r="AG23" s="594"/>
      <c r="AH23" s="594"/>
      <c r="AI23" s="594"/>
      <c r="AJ23" s="595"/>
      <c r="AK23" s="606"/>
      <c r="AL23" s="594"/>
      <c r="AM23" s="594"/>
      <c r="AN23" s="594"/>
      <c r="AO23" s="594"/>
      <c r="AP23" s="595"/>
      <c r="AQ23" s="606"/>
      <c r="AR23" s="594"/>
      <c r="AS23" s="594"/>
      <c r="AT23" s="594"/>
      <c r="AU23" s="594"/>
      <c r="AV23" s="595"/>
      <c r="AW23" s="606"/>
      <c r="AX23" s="594"/>
      <c r="AY23" s="594"/>
      <c r="AZ23" s="594"/>
      <c r="BA23" s="594"/>
      <c r="BB23" s="595"/>
      <c r="BC23" s="599"/>
      <c r="BD23" s="599"/>
      <c r="BE23" s="599"/>
      <c r="BF23" s="599"/>
      <c r="BG23" s="599"/>
      <c r="BH23" s="599"/>
      <c r="BI23" s="599"/>
      <c r="BJ23" s="599"/>
      <c r="BK23" s="599"/>
      <c r="BL23" s="599"/>
      <c r="BM23" s="599"/>
      <c r="BN23" s="599"/>
      <c r="BO23" s="599"/>
      <c r="BP23" s="599"/>
      <c r="BQ23" s="599"/>
      <c r="BR23" s="599"/>
      <c r="BS23" s="599"/>
      <c r="BT23" s="599"/>
      <c r="BU23" s="599"/>
      <c r="BV23" s="599"/>
      <c r="BW23" s="599"/>
      <c r="BX23" s="599"/>
      <c r="BY23" s="599"/>
      <c r="BZ23" s="599"/>
      <c r="CA23" s="593">
        <v>20</v>
      </c>
      <c r="CB23" s="596"/>
      <c r="CC23" s="596"/>
      <c r="CD23" s="596"/>
      <c r="CE23" s="596"/>
      <c r="CF23" s="596"/>
      <c r="CG23" s="596"/>
      <c r="CH23" s="596"/>
      <c r="CI23" s="597"/>
      <c r="CJ23" s="170"/>
      <c r="CK23" s="599"/>
      <c r="CL23" s="599"/>
      <c r="CM23" s="599"/>
      <c r="CN23" s="599"/>
      <c r="CO23" s="599"/>
      <c r="CP23" s="599"/>
      <c r="CQ23" s="599"/>
      <c r="CR23" s="599"/>
      <c r="CS23" s="599"/>
      <c r="CT23" s="599"/>
      <c r="CU23" s="599"/>
      <c r="CV23" s="599"/>
      <c r="CW23" s="599"/>
      <c r="CX23" s="599"/>
      <c r="CY23" s="599"/>
      <c r="CZ23" s="599"/>
      <c r="DA23" s="599"/>
      <c r="DB23" s="599"/>
      <c r="DC23" s="612" t="s">
        <v>24</v>
      </c>
      <c r="DD23" s="612"/>
      <c r="DE23" s="612"/>
      <c r="DF23" s="612"/>
      <c r="DG23" s="612"/>
      <c r="DH23" s="612"/>
      <c r="DI23" s="612" t="str">
        <f>DC23</f>
        <v>7,4МВА</v>
      </c>
      <c r="DJ23" s="612"/>
      <c r="DK23" s="612"/>
      <c r="DL23" s="612"/>
      <c r="DM23" s="612"/>
      <c r="DN23" s="612"/>
      <c r="DO23" s="605"/>
      <c r="DP23" s="605"/>
      <c r="DQ23" s="605"/>
      <c r="DR23" s="605"/>
      <c r="DS23" s="605"/>
      <c r="DT23" s="605"/>
      <c r="DU23" s="605"/>
      <c r="DV23" s="605"/>
      <c r="DW23" s="605"/>
      <c r="DX23" s="605"/>
      <c r="DY23" s="605"/>
      <c r="DZ23" s="605"/>
      <c r="EA23" s="605" t="s">
        <v>131</v>
      </c>
      <c r="EB23" s="605"/>
      <c r="EC23" s="605"/>
      <c r="ED23" s="605"/>
      <c r="EE23" s="605"/>
      <c r="EF23" s="605"/>
      <c r="EG23" s="605"/>
      <c r="EH23" s="605"/>
      <c r="EI23" s="605"/>
      <c r="EJ23" s="605"/>
      <c r="EK23" s="605"/>
      <c r="EL23" s="605"/>
      <c r="EM23" s="606"/>
      <c r="EN23" s="594"/>
      <c r="EO23" s="594"/>
      <c r="EP23" s="594"/>
      <c r="EQ23" s="594"/>
      <c r="ER23" s="595"/>
      <c r="ES23" s="606"/>
      <c r="ET23" s="594"/>
      <c r="EU23" s="594"/>
      <c r="EV23" s="594"/>
      <c r="EW23" s="594"/>
      <c r="EX23" s="595"/>
      <c r="EY23" s="606"/>
      <c r="EZ23" s="594"/>
      <c r="FA23" s="594"/>
      <c r="FB23" s="594"/>
      <c r="FC23" s="594"/>
      <c r="FD23" s="595"/>
      <c r="FE23" s="593">
        <f>CA23</f>
        <v>20</v>
      </c>
      <c r="FF23" s="596"/>
      <c r="FG23" s="596"/>
      <c r="FH23" s="596"/>
      <c r="FI23" s="596"/>
      <c r="FJ23" s="597"/>
      <c r="FK23" s="593">
        <f>FE23</f>
        <v>20</v>
      </c>
      <c r="FL23" s="596"/>
      <c r="FM23" s="596"/>
      <c r="FN23" s="596"/>
      <c r="FO23" s="596"/>
      <c r="FP23" s="597"/>
      <c r="FQ23" s="599"/>
      <c r="FR23" s="599"/>
      <c r="FS23" s="599"/>
      <c r="FT23" s="599"/>
      <c r="FU23" s="599"/>
      <c r="FV23" s="599"/>
      <c r="FW23" s="599"/>
      <c r="FX23" s="599"/>
      <c r="FY23" s="599"/>
      <c r="FZ23" s="599"/>
      <c r="GA23" s="599"/>
      <c r="GB23" s="599"/>
      <c r="GC23" s="599"/>
      <c r="GD23" s="599"/>
      <c r="GE23" s="599"/>
      <c r="GF23" s="599"/>
      <c r="GG23" s="599"/>
      <c r="GH23" s="599"/>
      <c r="GI23" s="593"/>
      <c r="GJ23" s="594"/>
      <c r="GK23" s="594"/>
      <c r="GL23" s="594"/>
      <c r="GM23" s="594"/>
      <c r="GN23" s="595"/>
      <c r="GO23" s="57"/>
    </row>
    <row r="24" spans="1:197" s="2" customFormat="1" ht="20.25" customHeight="1">
      <c r="A24" s="512">
        <v>4</v>
      </c>
      <c r="B24" s="513"/>
      <c r="C24" s="513"/>
      <c r="D24" s="514"/>
      <c r="E24" s="601" t="s">
        <v>209</v>
      </c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3"/>
      <c r="AE24" s="606"/>
      <c r="AF24" s="594"/>
      <c r="AG24" s="594"/>
      <c r="AH24" s="594"/>
      <c r="AI24" s="594"/>
      <c r="AJ24" s="595"/>
      <c r="AK24" s="606"/>
      <c r="AL24" s="594"/>
      <c r="AM24" s="594"/>
      <c r="AN24" s="594"/>
      <c r="AO24" s="594"/>
      <c r="AP24" s="595"/>
      <c r="AQ24" s="606"/>
      <c r="AR24" s="594"/>
      <c r="AS24" s="594"/>
      <c r="AT24" s="594"/>
      <c r="AU24" s="594"/>
      <c r="AV24" s="595"/>
      <c r="AW24" s="606"/>
      <c r="AX24" s="594"/>
      <c r="AY24" s="594"/>
      <c r="AZ24" s="594"/>
      <c r="BA24" s="594"/>
      <c r="BB24" s="595"/>
      <c r="BC24" s="599"/>
      <c r="BD24" s="599"/>
      <c r="BE24" s="599"/>
      <c r="BF24" s="599"/>
      <c r="BG24" s="599"/>
      <c r="BH24" s="599"/>
      <c r="BI24" s="599"/>
      <c r="BJ24" s="599"/>
      <c r="BK24" s="599"/>
      <c r="BL24" s="599"/>
      <c r="BM24" s="599"/>
      <c r="BN24" s="599"/>
      <c r="BO24" s="599"/>
      <c r="BP24" s="599"/>
      <c r="BQ24" s="599"/>
      <c r="BR24" s="599"/>
      <c r="BS24" s="599"/>
      <c r="BT24" s="599"/>
      <c r="BU24" s="599"/>
      <c r="BV24" s="599"/>
      <c r="BW24" s="599"/>
      <c r="BX24" s="599"/>
      <c r="BY24" s="599"/>
      <c r="BZ24" s="599"/>
      <c r="CA24" s="593">
        <v>2.638</v>
      </c>
      <c r="CB24" s="596"/>
      <c r="CC24" s="596"/>
      <c r="CD24" s="596"/>
      <c r="CE24" s="596"/>
      <c r="CF24" s="596"/>
      <c r="CG24" s="596"/>
      <c r="CH24" s="596"/>
      <c r="CI24" s="597"/>
      <c r="CJ24" s="170"/>
      <c r="CK24" s="599"/>
      <c r="CL24" s="599"/>
      <c r="CM24" s="599"/>
      <c r="CN24" s="599"/>
      <c r="CO24" s="599"/>
      <c r="CP24" s="599"/>
      <c r="CQ24" s="599"/>
      <c r="CR24" s="599"/>
      <c r="CS24" s="599"/>
      <c r="CT24" s="599"/>
      <c r="CU24" s="599"/>
      <c r="CV24" s="599"/>
      <c r="CW24" s="599"/>
      <c r="CX24" s="599"/>
      <c r="CY24" s="599"/>
      <c r="CZ24" s="599"/>
      <c r="DA24" s="599"/>
      <c r="DB24" s="599"/>
      <c r="DC24" s="599" t="s">
        <v>237</v>
      </c>
      <c r="DD24" s="599"/>
      <c r="DE24" s="599"/>
      <c r="DF24" s="599"/>
      <c r="DG24" s="599"/>
      <c r="DH24" s="599"/>
      <c r="DI24" s="612" t="str">
        <f>DC24</f>
        <v>1,4 км</v>
      </c>
      <c r="DJ24" s="612"/>
      <c r="DK24" s="612"/>
      <c r="DL24" s="612"/>
      <c r="DM24" s="612"/>
      <c r="DN24" s="612"/>
      <c r="DO24" s="605"/>
      <c r="DP24" s="605"/>
      <c r="DQ24" s="605"/>
      <c r="DR24" s="605"/>
      <c r="DS24" s="605"/>
      <c r="DT24" s="605"/>
      <c r="DU24" s="605"/>
      <c r="DV24" s="605"/>
      <c r="DW24" s="605"/>
      <c r="DX24" s="605"/>
      <c r="DY24" s="605"/>
      <c r="DZ24" s="605"/>
      <c r="EA24" s="605"/>
      <c r="EB24" s="605"/>
      <c r="EC24" s="605"/>
      <c r="ED24" s="605"/>
      <c r="EE24" s="605"/>
      <c r="EF24" s="605"/>
      <c r="EG24" s="605"/>
      <c r="EH24" s="605"/>
      <c r="EI24" s="605"/>
      <c r="EJ24" s="605"/>
      <c r="EK24" s="605"/>
      <c r="EL24" s="605"/>
      <c r="EM24" s="606"/>
      <c r="EN24" s="594"/>
      <c r="EO24" s="594"/>
      <c r="EP24" s="594"/>
      <c r="EQ24" s="594"/>
      <c r="ER24" s="595"/>
      <c r="ES24" s="606"/>
      <c r="ET24" s="594"/>
      <c r="EU24" s="594"/>
      <c r="EV24" s="594"/>
      <c r="EW24" s="594"/>
      <c r="EX24" s="595"/>
      <c r="EY24" s="606"/>
      <c r="EZ24" s="594"/>
      <c r="FA24" s="594"/>
      <c r="FB24" s="594"/>
      <c r="FC24" s="594"/>
      <c r="FD24" s="595"/>
      <c r="FE24" s="593">
        <f>CA24</f>
        <v>2.638</v>
      </c>
      <c r="FF24" s="596"/>
      <c r="FG24" s="596"/>
      <c r="FH24" s="596"/>
      <c r="FI24" s="596"/>
      <c r="FJ24" s="597"/>
      <c r="FK24" s="593">
        <f>FE24</f>
        <v>2.638</v>
      </c>
      <c r="FL24" s="596"/>
      <c r="FM24" s="596"/>
      <c r="FN24" s="596"/>
      <c r="FO24" s="596"/>
      <c r="FP24" s="597"/>
      <c r="FQ24" s="599"/>
      <c r="FR24" s="599"/>
      <c r="FS24" s="599"/>
      <c r="FT24" s="599"/>
      <c r="FU24" s="599"/>
      <c r="FV24" s="599"/>
      <c r="FW24" s="599"/>
      <c r="FX24" s="599"/>
      <c r="FY24" s="599"/>
      <c r="FZ24" s="599"/>
      <c r="GA24" s="599"/>
      <c r="GB24" s="599"/>
      <c r="GC24" s="599"/>
      <c r="GD24" s="599"/>
      <c r="GE24" s="599"/>
      <c r="GF24" s="599"/>
      <c r="GG24" s="599"/>
      <c r="GH24" s="599"/>
      <c r="GI24" s="593"/>
      <c r="GJ24" s="594"/>
      <c r="GK24" s="594"/>
      <c r="GL24" s="594"/>
      <c r="GM24" s="594"/>
      <c r="GN24" s="595"/>
      <c r="GO24" s="57"/>
    </row>
    <row r="25" spans="1:197" s="2" customFormat="1" ht="31.5" customHeight="1">
      <c r="A25" s="512">
        <v>5</v>
      </c>
      <c r="B25" s="513"/>
      <c r="C25" s="513"/>
      <c r="D25" s="514"/>
      <c r="E25" s="601" t="s">
        <v>208</v>
      </c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3"/>
      <c r="AE25" s="606"/>
      <c r="AF25" s="594"/>
      <c r="AG25" s="594"/>
      <c r="AH25" s="594"/>
      <c r="AI25" s="594"/>
      <c r="AJ25" s="595"/>
      <c r="AK25" s="606"/>
      <c r="AL25" s="594"/>
      <c r="AM25" s="594"/>
      <c r="AN25" s="594"/>
      <c r="AO25" s="594"/>
      <c r="AP25" s="595"/>
      <c r="AQ25" s="606"/>
      <c r="AR25" s="594"/>
      <c r="AS25" s="594"/>
      <c r="AT25" s="594"/>
      <c r="AU25" s="594"/>
      <c r="AV25" s="595"/>
      <c r="AW25" s="606"/>
      <c r="AX25" s="594"/>
      <c r="AY25" s="594"/>
      <c r="AZ25" s="594"/>
      <c r="BA25" s="594"/>
      <c r="BB25" s="595"/>
      <c r="BC25" s="599"/>
      <c r="BD25" s="599"/>
      <c r="BE25" s="599"/>
      <c r="BF25" s="599"/>
      <c r="BG25" s="599"/>
      <c r="BH25" s="599"/>
      <c r="BI25" s="599"/>
      <c r="BJ25" s="599"/>
      <c r="BK25" s="599"/>
      <c r="BL25" s="599"/>
      <c r="BM25" s="599"/>
      <c r="BN25" s="599"/>
      <c r="BO25" s="599"/>
      <c r="BP25" s="599"/>
      <c r="BQ25" s="599"/>
      <c r="BR25" s="599"/>
      <c r="BS25" s="599"/>
      <c r="BT25" s="599"/>
      <c r="BU25" s="599"/>
      <c r="BV25" s="599"/>
      <c r="BW25" s="599"/>
      <c r="BX25" s="599"/>
      <c r="BY25" s="599"/>
      <c r="BZ25" s="599"/>
      <c r="CA25" s="593">
        <v>3.491</v>
      </c>
      <c r="CB25" s="596"/>
      <c r="CC25" s="596"/>
      <c r="CD25" s="596"/>
      <c r="CE25" s="596"/>
      <c r="CF25" s="596"/>
      <c r="CG25" s="596"/>
      <c r="CH25" s="596"/>
      <c r="CI25" s="597"/>
      <c r="CJ25" s="170"/>
      <c r="CK25" s="599"/>
      <c r="CL25" s="599"/>
      <c r="CM25" s="599"/>
      <c r="CN25" s="599"/>
      <c r="CO25" s="599"/>
      <c r="CP25" s="599"/>
      <c r="CQ25" s="599"/>
      <c r="CR25" s="599"/>
      <c r="CS25" s="599"/>
      <c r="CT25" s="599"/>
      <c r="CU25" s="599"/>
      <c r="CV25" s="599"/>
      <c r="CW25" s="599"/>
      <c r="CX25" s="599"/>
      <c r="CY25" s="599"/>
      <c r="CZ25" s="599"/>
      <c r="DA25" s="599"/>
      <c r="DB25" s="599"/>
      <c r="DC25" s="599" t="s">
        <v>252</v>
      </c>
      <c r="DD25" s="599"/>
      <c r="DE25" s="599"/>
      <c r="DF25" s="599"/>
      <c r="DG25" s="599"/>
      <c r="DH25" s="599"/>
      <c r="DI25" s="599" t="str">
        <f>DC25</f>
        <v>1,0 км</v>
      </c>
      <c r="DJ25" s="599"/>
      <c r="DK25" s="599"/>
      <c r="DL25" s="599"/>
      <c r="DM25" s="599"/>
      <c r="DN25" s="599"/>
      <c r="DO25" s="605"/>
      <c r="DP25" s="605"/>
      <c r="DQ25" s="605"/>
      <c r="DR25" s="605"/>
      <c r="DS25" s="605"/>
      <c r="DT25" s="605"/>
      <c r="DU25" s="605"/>
      <c r="DV25" s="605"/>
      <c r="DW25" s="605"/>
      <c r="DX25" s="605"/>
      <c r="DY25" s="605"/>
      <c r="DZ25" s="605"/>
      <c r="EA25" s="605"/>
      <c r="EB25" s="605"/>
      <c r="EC25" s="605"/>
      <c r="ED25" s="605"/>
      <c r="EE25" s="605"/>
      <c r="EF25" s="605"/>
      <c r="EG25" s="605"/>
      <c r="EH25" s="605"/>
      <c r="EI25" s="605"/>
      <c r="EJ25" s="605"/>
      <c r="EK25" s="605"/>
      <c r="EL25" s="605"/>
      <c r="EM25" s="606"/>
      <c r="EN25" s="594"/>
      <c r="EO25" s="594"/>
      <c r="EP25" s="594"/>
      <c r="EQ25" s="594"/>
      <c r="ER25" s="595"/>
      <c r="ES25" s="606"/>
      <c r="ET25" s="594"/>
      <c r="EU25" s="594"/>
      <c r="EV25" s="594"/>
      <c r="EW25" s="594"/>
      <c r="EX25" s="595"/>
      <c r="EY25" s="606"/>
      <c r="EZ25" s="594"/>
      <c r="FA25" s="594"/>
      <c r="FB25" s="594"/>
      <c r="FC25" s="594"/>
      <c r="FD25" s="595"/>
      <c r="FE25" s="593">
        <f>CA25</f>
        <v>3.491</v>
      </c>
      <c r="FF25" s="596"/>
      <c r="FG25" s="596"/>
      <c r="FH25" s="596"/>
      <c r="FI25" s="596"/>
      <c r="FJ25" s="597"/>
      <c r="FK25" s="593">
        <f>FE25</f>
        <v>3.491</v>
      </c>
      <c r="FL25" s="596"/>
      <c r="FM25" s="596"/>
      <c r="FN25" s="596"/>
      <c r="FO25" s="596"/>
      <c r="FP25" s="597"/>
      <c r="FQ25" s="599"/>
      <c r="FR25" s="599"/>
      <c r="FS25" s="599"/>
      <c r="FT25" s="599"/>
      <c r="FU25" s="599"/>
      <c r="FV25" s="599"/>
      <c r="FW25" s="599"/>
      <c r="FX25" s="599"/>
      <c r="FY25" s="599"/>
      <c r="FZ25" s="599"/>
      <c r="GA25" s="599"/>
      <c r="GB25" s="599"/>
      <c r="GC25" s="599"/>
      <c r="GD25" s="599"/>
      <c r="GE25" s="599"/>
      <c r="GF25" s="599"/>
      <c r="GG25" s="599"/>
      <c r="GH25" s="599"/>
      <c r="GI25" s="593"/>
      <c r="GJ25" s="594"/>
      <c r="GK25" s="594"/>
      <c r="GL25" s="594"/>
      <c r="GM25" s="594"/>
      <c r="GN25" s="595"/>
      <c r="GO25" s="57"/>
    </row>
    <row r="26" spans="1:197" s="2" customFormat="1" ht="39.75" customHeight="1">
      <c r="A26" s="512">
        <v>7</v>
      </c>
      <c r="B26" s="513"/>
      <c r="C26" s="513"/>
      <c r="D26" s="514"/>
      <c r="E26" s="601" t="s">
        <v>67</v>
      </c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3"/>
      <c r="AE26" s="606"/>
      <c r="AF26" s="594"/>
      <c r="AG26" s="594"/>
      <c r="AH26" s="594"/>
      <c r="AI26" s="594"/>
      <c r="AJ26" s="595"/>
      <c r="AK26" s="606"/>
      <c r="AL26" s="594"/>
      <c r="AM26" s="594"/>
      <c r="AN26" s="594"/>
      <c r="AO26" s="594"/>
      <c r="AP26" s="595"/>
      <c r="AQ26" s="606"/>
      <c r="AR26" s="594"/>
      <c r="AS26" s="594"/>
      <c r="AT26" s="594"/>
      <c r="AU26" s="594"/>
      <c r="AV26" s="595"/>
      <c r="AW26" s="606"/>
      <c r="AX26" s="594"/>
      <c r="AY26" s="594"/>
      <c r="AZ26" s="594"/>
      <c r="BA26" s="594"/>
      <c r="BB26" s="595"/>
      <c r="BC26" s="599"/>
      <c r="BD26" s="599"/>
      <c r="BE26" s="599"/>
      <c r="BF26" s="599"/>
      <c r="BG26" s="599"/>
      <c r="BH26" s="599"/>
      <c r="BI26" s="599"/>
      <c r="BJ26" s="599"/>
      <c r="BK26" s="599"/>
      <c r="BL26" s="599"/>
      <c r="BM26" s="599"/>
      <c r="BN26" s="599"/>
      <c r="BO26" s="599"/>
      <c r="BP26" s="599"/>
      <c r="BQ26" s="599"/>
      <c r="BR26" s="599"/>
      <c r="BS26" s="599"/>
      <c r="BT26" s="599"/>
      <c r="BU26" s="599"/>
      <c r="BV26" s="599"/>
      <c r="BW26" s="599"/>
      <c r="BX26" s="599"/>
      <c r="BY26" s="599"/>
      <c r="BZ26" s="599"/>
      <c r="CA26" s="593">
        <v>40</v>
      </c>
      <c r="CB26" s="596"/>
      <c r="CC26" s="596"/>
      <c r="CD26" s="596"/>
      <c r="CE26" s="596"/>
      <c r="CF26" s="596"/>
      <c r="CG26" s="596"/>
      <c r="CH26" s="596"/>
      <c r="CI26" s="597"/>
      <c r="CJ26" s="170"/>
      <c r="CK26" s="599"/>
      <c r="CL26" s="599"/>
      <c r="CM26" s="599"/>
      <c r="CN26" s="599"/>
      <c r="CO26" s="599"/>
      <c r="CP26" s="599"/>
      <c r="CQ26" s="599"/>
      <c r="CR26" s="599"/>
      <c r="CS26" s="599"/>
      <c r="CT26" s="599"/>
      <c r="CU26" s="599"/>
      <c r="CV26" s="599"/>
      <c r="CW26" s="599"/>
      <c r="CX26" s="599"/>
      <c r="CY26" s="599"/>
      <c r="CZ26" s="599"/>
      <c r="DA26" s="599"/>
      <c r="DB26" s="599"/>
      <c r="DC26" s="599"/>
      <c r="DD26" s="599"/>
      <c r="DE26" s="599"/>
      <c r="DF26" s="599"/>
      <c r="DG26" s="599"/>
      <c r="DH26" s="599"/>
      <c r="DI26" s="599"/>
      <c r="DJ26" s="599"/>
      <c r="DK26" s="599"/>
      <c r="DL26" s="599"/>
      <c r="DM26" s="599"/>
      <c r="DN26" s="599"/>
      <c r="DO26" s="605"/>
      <c r="DP26" s="605"/>
      <c r="DQ26" s="605"/>
      <c r="DR26" s="605"/>
      <c r="DS26" s="605"/>
      <c r="DT26" s="605"/>
      <c r="DU26" s="605"/>
      <c r="DV26" s="605"/>
      <c r="DW26" s="605"/>
      <c r="DX26" s="605"/>
      <c r="DY26" s="605"/>
      <c r="DZ26" s="605"/>
      <c r="EA26" s="605"/>
      <c r="EB26" s="605"/>
      <c r="EC26" s="605"/>
      <c r="ED26" s="605"/>
      <c r="EE26" s="605"/>
      <c r="EF26" s="605"/>
      <c r="EG26" s="605"/>
      <c r="EH26" s="605"/>
      <c r="EI26" s="605"/>
      <c r="EJ26" s="605"/>
      <c r="EK26" s="605"/>
      <c r="EL26" s="605"/>
      <c r="EM26" s="606"/>
      <c r="EN26" s="594"/>
      <c r="EO26" s="594"/>
      <c r="EP26" s="594"/>
      <c r="EQ26" s="594"/>
      <c r="ER26" s="595"/>
      <c r="ES26" s="606"/>
      <c r="ET26" s="594"/>
      <c r="EU26" s="594"/>
      <c r="EV26" s="594"/>
      <c r="EW26" s="594"/>
      <c r="EX26" s="595"/>
      <c r="EY26" s="606"/>
      <c r="EZ26" s="594"/>
      <c r="FA26" s="594"/>
      <c r="FB26" s="594"/>
      <c r="FC26" s="594"/>
      <c r="FD26" s="595"/>
      <c r="FE26" s="593">
        <v>40</v>
      </c>
      <c r="FF26" s="596"/>
      <c r="FG26" s="596"/>
      <c r="FH26" s="596"/>
      <c r="FI26" s="596"/>
      <c r="FJ26" s="597"/>
      <c r="FK26" s="593">
        <f>FE26</f>
        <v>40</v>
      </c>
      <c r="FL26" s="596"/>
      <c r="FM26" s="596"/>
      <c r="FN26" s="596"/>
      <c r="FO26" s="596"/>
      <c r="FP26" s="597"/>
      <c r="FQ26" s="599"/>
      <c r="FR26" s="599"/>
      <c r="FS26" s="599"/>
      <c r="FT26" s="599"/>
      <c r="FU26" s="599"/>
      <c r="FV26" s="599"/>
      <c r="FW26" s="599"/>
      <c r="FX26" s="599"/>
      <c r="FY26" s="599"/>
      <c r="FZ26" s="599"/>
      <c r="GA26" s="599"/>
      <c r="GB26" s="599"/>
      <c r="GC26" s="599"/>
      <c r="GD26" s="599"/>
      <c r="GE26" s="599"/>
      <c r="GF26" s="599"/>
      <c r="GG26" s="599"/>
      <c r="GH26" s="599"/>
      <c r="GI26" s="593"/>
      <c r="GJ26" s="596"/>
      <c r="GK26" s="596"/>
      <c r="GL26" s="596"/>
      <c r="GM26" s="596"/>
      <c r="GN26" s="597"/>
      <c r="GO26" s="57"/>
    </row>
    <row r="27" spans="1:197" s="2" customFormat="1" ht="39.75" customHeight="1">
      <c r="A27" s="512">
        <v>8</v>
      </c>
      <c r="B27" s="513"/>
      <c r="C27" s="513"/>
      <c r="D27" s="514"/>
      <c r="E27" s="601" t="s">
        <v>590</v>
      </c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3"/>
      <c r="AE27" s="606"/>
      <c r="AF27" s="594"/>
      <c r="AG27" s="594"/>
      <c r="AH27" s="594"/>
      <c r="AI27" s="594"/>
      <c r="AJ27" s="595"/>
      <c r="AK27" s="606"/>
      <c r="AL27" s="594"/>
      <c r="AM27" s="594"/>
      <c r="AN27" s="594"/>
      <c r="AO27" s="594"/>
      <c r="AP27" s="595"/>
      <c r="AQ27" s="606"/>
      <c r="AR27" s="594"/>
      <c r="AS27" s="594"/>
      <c r="AT27" s="594"/>
      <c r="AU27" s="594"/>
      <c r="AV27" s="595"/>
      <c r="AW27" s="606"/>
      <c r="AX27" s="594"/>
      <c r="AY27" s="594"/>
      <c r="AZ27" s="594"/>
      <c r="BA27" s="594"/>
      <c r="BB27" s="595"/>
      <c r="BC27" s="599"/>
      <c r="BD27" s="599"/>
      <c r="BE27" s="599"/>
      <c r="BF27" s="599"/>
      <c r="BG27" s="599"/>
      <c r="BH27" s="599"/>
      <c r="BI27" s="599"/>
      <c r="BJ27" s="599"/>
      <c r="BK27" s="599"/>
      <c r="BL27" s="599"/>
      <c r="BM27" s="599"/>
      <c r="BN27" s="599"/>
      <c r="BO27" s="599"/>
      <c r="BP27" s="599"/>
      <c r="BQ27" s="599"/>
      <c r="BR27" s="599"/>
      <c r="BS27" s="599"/>
      <c r="BT27" s="599"/>
      <c r="BU27" s="599"/>
      <c r="BV27" s="599"/>
      <c r="BW27" s="599"/>
      <c r="BX27" s="599"/>
      <c r="BY27" s="599"/>
      <c r="BZ27" s="599"/>
      <c r="CA27" s="593">
        <v>20</v>
      </c>
      <c r="CB27" s="596"/>
      <c r="CC27" s="596"/>
      <c r="CD27" s="596"/>
      <c r="CE27" s="596"/>
      <c r="CF27" s="596"/>
      <c r="CG27" s="596"/>
      <c r="CH27" s="596"/>
      <c r="CI27" s="597"/>
      <c r="CJ27" s="170"/>
      <c r="CK27" s="598"/>
      <c r="CL27" s="598"/>
      <c r="CM27" s="598"/>
      <c r="CN27" s="598"/>
      <c r="CO27" s="598"/>
      <c r="CP27" s="598"/>
      <c r="CQ27" s="598"/>
      <c r="CR27" s="598"/>
      <c r="CS27" s="598"/>
      <c r="CT27" s="598"/>
      <c r="CU27" s="598"/>
      <c r="CV27" s="598"/>
      <c r="CW27" s="598"/>
      <c r="CX27" s="598"/>
      <c r="CY27" s="598"/>
      <c r="CZ27" s="598"/>
      <c r="DA27" s="598"/>
      <c r="DB27" s="598"/>
      <c r="DC27" s="598"/>
      <c r="DD27" s="598"/>
      <c r="DE27" s="598"/>
      <c r="DF27" s="598"/>
      <c r="DG27" s="598"/>
      <c r="DH27" s="598"/>
      <c r="DI27" s="598"/>
      <c r="DJ27" s="598"/>
      <c r="DK27" s="598"/>
      <c r="DL27" s="598"/>
      <c r="DM27" s="598"/>
      <c r="DN27" s="598"/>
      <c r="DO27" s="593"/>
      <c r="DP27" s="596"/>
      <c r="DQ27" s="596"/>
      <c r="DR27" s="596"/>
      <c r="DS27" s="596"/>
      <c r="DT27" s="596"/>
      <c r="DU27" s="600"/>
      <c r="DV27" s="600"/>
      <c r="DW27" s="600"/>
      <c r="DX27" s="600"/>
      <c r="DY27" s="600"/>
      <c r="DZ27" s="600"/>
      <c r="EA27" s="600"/>
      <c r="EB27" s="600"/>
      <c r="EC27" s="600"/>
      <c r="ED27" s="600"/>
      <c r="EE27" s="600"/>
      <c r="EF27" s="600"/>
      <c r="EG27" s="593"/>
      <c r="EH27" s="596"/>
      <c r="EI27" s="596"/>
      <c r="EJ27" s="596"/>
      <c r="EK27" s="596"/>
      <c r="EL27" s="596"/>
      <c r="EM27" s="593"/>
      <c r="EN27" s="596"/>
      <c r="EO27" s="596"/>
      <c r="EP27" s="596"/>
      <c r="EQ27" s="596"/>
      <c r="ER27" s="597"/>
      <c r="ES27" s="593"/>
      <c r="ET27" s="596"/>
      <c r="EU27" s="596"/>
      <c r="EV27" s="596"/>
      <c r="EW27" s="596"/>
      <c r="EX27" s="597"/>
      <c r="EY27" s="593"/>
      <c r="EZ27" s="596"/>
      <c r="FA27" s="596"/>
      <c r="FB27" s="596"/>
      <c r="FC27" s="596"/>
      <c r="FD27" s="597"/>
      <c r="FE27" s="593"/>
      <c r="FF27" s="596"/>
      <c r="FG27" s="596"/>
      <c r="FH27" s="596"/>
      <c r="FI27" s="596"/>
      <c r="FJ27" s="597"/>
      <c r="FK27" s="593"/>
      <c r="FL27" s="596"/>
      <c r="FM27" s="596"/>
      <c r="FN27" s="596"/>
      <c r="FO27" s="596"/>
      <c r="FP27" s="597"/>
      <c r="FQ27" s="598">
        <v>20</v>
      </c>
      <c r="FR27" s="598"/>
      <c r="FS27" s="598"/>
      <c r="FT27" s="598"/>
      <c r="FU27" s="598"/>
      <c r="FV27" s="598"/>
      <c r="FW27" s="598"/>
      <c r="FX27" s="598"/>
      <c r="FY27" s="598"/>
      <c r="FZ27" s="598"/>
      <c r="GA27" s="598"/>
      <c r="GB27" s="598"/>
      <c r="GC27" s="598"/>
      <c r="GD27" s="598"/>
      <c r="GE27" s="598"/>
      <c r="GF27" s="598"/>
      <c r="GG27" s="598"/>
      <c r="GH27" s="598"/>
      <c r="GI27" s="593">
        <f aca="true" t="shared" si="0" ref="GI27:GI32">FQ27</f>
        <v>20</v>
      </c>
      <c r="GJ27" s="596"/>
      <c r="GK27" s="596"/>
      <c r="GL27" s="596"/>
      <c r="GM27" s="596"/>
      <c r="GN27" s="597"/>
      <c r="GO27" s="57"/>
    </row>
    <row r="28" spans="1:197" s="2" customFormat="1" ht="39.75" customHeight="1">
      <c r="A28" s="512">
        <v>9</v>
      </c>
      <c r="B28" s="513"/>
      <c r="C28" s="513"/>
      <c r="D28" s="514"/>
      <c r="E28" s="601" t="s">
        <v>390</v>
      </c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3"/>
      <c r="AE28" s="182"/>
      <c r="AF28" s="183"/>
      <c r="AG28" s="183"/>
      <c r="AH28" s="183"/>
      <c r="AI28" s="183"/>
      <c r="AJ28" s="184"/>
      <c r="AK28" s="182"/>
      <c r="AL28" s="183"/>
      <c r="AM28" s="183"/>
      <c r="AN28" s="183"/>
      <c r="AO28" s="183"/>
      <c r="AP28" s="184"/>
      <c r="AQ28" s="182"/>
      <c r="AR28" s="183"/>
      <c r="AS28" s="183"/>
      <c r="AT28" s="183"/>
      <c r="AU28" s="183"/>
      <c r="AV28" s="184"/>
      <c r="AW28" s="182"/>
      <c r="AX28" s="183"/>
      <c r="AY28" s="183"/>
      <c r="AZ28" s="183"/>
      <c r="BA28" s="183"/>
      <c r="BB28" s="184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593">
        <v>13.780313</v>
      </c>
      <c r="CB28" s="596"/>
      <c r="CC28" s="596"/>
      <c r="CD28" s="596"/>
      <c r="CE28" s="596"/>
      <c r="CF28" s="596"/>
      <c r="CG28" s="596"/>
      <c r="CH28" s="596"/>
      <c r="CI28" s="597"/>
      <c r="CJ28" s="170"/>
      <c r="CK28" s="598"/>
      <c r="CL28" s="598"/>
      <c r="CM28" s="598"/>
      <c r="CN28" s="598"/>
      <c r="CO28" s="598"/>
      <c r="CP28" s="598"/>
      <c r="CQ28" s="598"/>
      <c r="CR28" s="598"/>
      <c r="CS28" s="598"/>
      <c r="CT28" s="598"/>
      <c r="CU28" s="598"/>
      <c r="CV28" s="598"/>
      <c r="CW28" s="598"/>
      <c r="CX28" s="598"/>
      <c r="CY28" s="598"/>
      <c r="CZ28" s="598"/>
      <c r="DA28" s="598"/>
      <c r="DB28" s="598"/>
      <c r="DC28" s="598"/>
      <c r="DD28" s="598"/>
      <c r="DE28" s="598"/>
      <c r="DF28" s="598"/>
      <c r="DG28" s="598"/>
      <c r="DH28" s="598"/>
      <c r="DI28" s="598"/>
      <c r="DJ28" s="598"/>
      <c r="DK28" s="598"/>
      <c r="DL28" s="598"/>
      <c r="DM28" s="598"/>
      <c r="DN28" s="598"/>
      <c r="DO28" s="593"/>
      <c r="DP28" s="596"/>
      <c r="DQ28" s="596"/>
      <c r="DR28" s="596"/>
      <c r="DS28" s="596"/>
      <c r="DT28" s="596"/>
      <c r="DU28" s="600"/>
      <c r="DV28" s="600"/>
      <c r="DW28" s="600"/>
      <c r="DX28" s="600"/>
      <c r="DY28" s="600"/>
      <c r="DZ28" s="600"/>
      <c r="EA28" s="600"/>
      <c r="EB28" s="600"/>
      <c r="EC28" s="600"/>
      <c r="ED28" s="600"/>
      <c r="EE28" s="600"/>
      <c r="EF28" s="600"/>
      <c r="EG28" s="593"/>
      <c r="EH28" s="596"/>
      <c r="EI28" s="596"/>
      <c r="EJ28" s="596"/>
      <c r="EK28" s="596"/>
      <c r="EL28" s="596"/>
      <c r="EM28" s="593"/>
      <c r="EN28" s="596"/>
      <c r="EO28" s="596"/>
      <c r="EP28" s="596"/>
      <c r="EQ28" s="596"/>
      <c r="ER28" s="597"/>
      <c r="ES28" s="593"/>
      <c r="ET28" s="596"/>
      <c r="EU28" s="596"/>
      <c r="EV28" s="596"/>
      <c r="EW28" s="596"/>
      <c r="EX28" s="597"/>
      <c r="EY28" s="593"/>
      <c r="EZ28" s="596"/>
      <c r="FA28" s="596"/>
      <c r="FB28" s="596"/>
      <c r="FC28" s="596"/>
      <c r="FD28" s="597"/>
      <c r="FE28" s="593"/>
      <c r="FF28" s="596"/>
      <c r="FG28" s="596"/>
      <c r="FH28" s="596"/>
      <c r="FI28" s="596"/>
      <c r="FJ28" s="597"/>
      <c r="FK28" s="593"/>
      <c r="FL28" s="596"/>
      <c r="FM28" s="596"/>
      <c r="FN28" s="596"/>
      <c r="FO28" s="596"/>
      <c r="FP28" s="597"/>
      <c r="FQ28" s="593">
        <f>CA28</f>
        <v>13.780313</v>
      </c>
      <c r="FR28" s="596"/>
      <c r="FS28" s="596"/>
      <c r="FT28" s="596"/>
      <c r="FU28" s="596"/>
      <c r="FV28" s="597"/>
      <c r="FW28" s="598"/>
      <c r="FX28" s="598"/>
      <c r="FY28" s="598"/>
      <c r="FZ28" s="598"/>
      <c r="GA28" s="598"/>
      <c r="GB28" s="598"/>
      <c r="GC28" s="598"/>
      <c r="GD28" s="598"/>
      <c r="GE28" s="598"/>
      <c r="GF28" s="598"/>
      <c r="GG28" s="598"/>
      <c r="GH28" s="598"/>
      <c r="GI28" s="593">
        <f t="shared" si="0"/>
        <v>13.780313</v>
      </c>
      <c r="GJ28" s="596"/>
      <c r="GK28" s="596"/>
      <c r="GL28" s="596"/>
      <c r="GM28" s="596"/>
      <c r="GN28" s="597"/>
      <c r="GO28" s="57"/>
    </row>
    <row r="29" spans="1:197" s="2" customFormat="1" ht="39.75" customHeight="1">
      <c r="A29" s="512">
        <v>10</v>
      </c>
      <c r="B29" s="513"/>
      <c r="C29" s="513"/>
      <c r="D29" s="514"/>
      <c r="E29" s="601" t="s">
        <v>746</v>
      </c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3"/>
      <c r="AE29" s="606"/>
      <c r="AF29" s="594"/>
      <c r="AG29" s="594"/>
      <c r="AH29" s="594"/>
      <c r="AI29" s="594"/>
      <c r="AJ29" s="595"/>
      <c r="AK29" s="606"/>
      <c r="AL29" s="594"/>
      <c r="AM29" s="594"/>
      <c r="AN29" s="594"/>
      <c r="AO29" s="594"/>
      <c r="AP29" s="595"/>
      <c r="AQ29" s="606"/>
      <c r="AR29" s="594"/>
      <c r="AS29" s="594"/>
      <c r="AT29" s="594"/>
      <c r="AU29" s="594"/>
      <c r="AV29" s="595"/>
      <c r="AW29" s="606"/>
      <c r="AX29" s="594"/>
      <c r="AY29" s="594"/>
      <c r="AZ29" s="594"/>
      <c r="BA29" s="594"/>
      <c r="BB29" s="595"/>
      <c r="BC29" s="599"/>
      <c r="BD29" s="599"/>
      <c r="BE29" s="599"/>
      <c r="BF29" s="599"/>
      <c r="BG29" s="599"/>
      <c r="BH29" s="599"/>
      <c r="BI29" s="599"/>
      <c r="BJ29" s="599"/>
      <c r="BK29" s="599"/>
      <c r="BL29" s="599"/>
      <c r="BM29" s="599"/>
      <c r="BN29" s="599"/>
      <c r="BO29" s="599"/>
      <c r="BP29" s="599"/>
      <c r="BQ29" s="599"/>
      <c r="BR29" s="599"/>
      <c r="BS29" s="599"/>
      <c r="BT29" s="599"/>
      <c r="BU29" s="599"/>
      <c r="BV29" s="599"/>
      <c r="BW29" s="599"/>
      <c r="BX29" s="599"/>
      <c r="BY29" s="599"/>
      <c r="BZ29" s="599"/>
      <c r="CA29" s="593">
        <v>3.194531</v>
      </c>
      <c r="CB29" s="596"/>
      <c r="CC29" s="596"/>
      <c r="CD29" s="596"/>
      <c r="CE29" s="596"/>
      <c r="CF29" s="596"/>
      <c r="CG29" s="596"/>
      <c r="CH29" s="596"/>
      <c r="CI29" s="597"/>
      <c r="CJ29" s="170"/>
      <c r="CK29" s="599"/>
      <c r="CL29" s="599"/>
      <c r="CM29" s="599"/>
      <c r="CN29" s="599"/>
      <c r="CO29" s="599"/>
      <c r="CP29" s="599"/>
      <c r="CQ29" s="599"/>
      <c r="CR29" s="599"/>
      <c r="CS29" s="599"/>
      <c r="CT29" s="599"/>
      <c r="CU29" s="599"/>
      <c r="CV29" s="599"/>
      <c r="CW29" s="599"/>
      <c r="CX29" s="599"/>
      <c r="CY29" s="599"/>
      <c r="CZ29" s="599"/>
      <c r="DA29" s="599"/>
      <c r="DB29" s="599"/>
      <c r="DC29" s="599"/>
      <c r="DD29" s="599"/>
      <c r="DE29" s="599"/>
      <c r="DF29" s="599"/>
      <c r="DG29" s="599"/>
      <c r="DH29" s="599"/>
      <c r="DI29" s="599"/>
      <c r="DJ29" s="599"/>
      <c r="DK29" s="599"/>
      <c r="DL29" s="599"/>
      <c r="DM29" s="599"/>
      <c r="DN29" s="599"/>
      <c r="DO29" s="609" t="s">
        <v>21</v>
      </c>
      <c r="DP29" s="610"/>
      <c r="DQ29" s="610"/>
      <c r="DR29" s="610"/>
      <c r="DS29" s="610"/>
      <c r="DT29" s="611"/>
      <c r="DU29" s="605"/>
      <c r="DV29" s="605"/>
      <c r="DW29" s="605"/>
      <c r="DX29" s="605"/>
      <c r="DY29" s="605"/>
      <c r="DZ29" s="605"/>
      <c r="EA29" s="605"/>
      <c r="EB29" s="605"/>
      <c r="EC29" s="605"/>
      <c r="ED29" s="605"/>
      <c r="EE29" s="605"/>
      <c r="EF29" s="605"/>
      <c r="EG29" s="609" t="str">
        <f>DO29</f>
        <v>1,96 км/0,63 МВА</v>
      </c>
      <c r="EH29" s="610"/>
      <c r="EI29" s="610"/>
      <c r="EJ29" s="610"/>
      <c r="EK29" s="610"/>
      <c r="EL29" s="611"/>
      <c r="EM29" s="606"/>
      <c r="EN29" s="594"/>
      <c r="EO29" s="594"/>
      <c r="EP29" s="594"/>
      <c r="EQ29" s="594"/>
      <c r="ER29" s="595"/>
      <c r="ES29" s="606"/>
      <c r="ET29" s="594"/>
      <c r="EU29" s="594"/>
      <c r="EV29" s="594"/>
      <c r="EW29" s="594"/>
      <c r="EX29" s="595"/>
      <c r="EY29" s="606"/>
      <c r="EZ29" s="594"/>
      <c r="FA29" s="594"/>
      <c r="FB29" s="594"/>
      <c r="FC29" s="594"/>
      <c r="FD29" s="595"/>
      <c r="FE29" s="593"/>
      <c r="FF29" s="596"/>
      <c r="FG29" s="596"/>
      <c r="FH29" s="596"/>
      <c r="FI29" s="596"/>
      <c r="FJ29" s="597"/>
      <c r="FK29" s="593"/>
      <c r="FL29" s="596"/>
      <c r="FM29" s="596"/>
      <c r="FN29" s="596"/>
      <c r="FO29" s="596"/>
      <c r="FP29" s="597"/>
      <c r="FQ29" s="598">
        <f>CA29</f>
        <v>3.194531</v>
      </c>
      <c r="FR29" s="599"/>
      <c r="FS29" s="599"/>
      <c r="FT29" s="599"/>
      <c r="FU29" s="599"/>
      <c r="FV29" s="599"/>
      <c r="FW29" s="599"/>
      <c r="FX29" s="599"/>
      <c r="FY29" s="599"/>
      <c r="FZ29" s="599"/>
      <c r="GA29" s="599"/>
      <c r="GB29" s="599"/>
      <c r="GC29" s="599"/>
      <c r="GD29" s="599"/>
      <c r="GE29" s="599"/>
      <c r="GF29" s="599"/>
      <c r="GG29" s="599"/>
      <c r="GH29" s="599"/>
      <c r="GI29" s="593">
        <f t="shared" si="0"/>
        <v>3.194531</v>
      </c>
      <c r="GJ29" s="594"/>
      <c r="GK29" s="594"/>
      <c r="GL29" s="594"/>
      <c r="GM29" s="594"/>
      <c r="GN29" s="595"/>
      <c r="GO29" s="57"/>
    </row>
    <row r="30" spans="1:197" s="2" customFormat="1" ht="39.75" customHeight="1">
      <c r="A30" s="512">
        <v>11</v>
      </c>
      <c r="B30" s="513"/>
      <c r="C30" s="513"/>
      <c r="D30" s="514"/>
      <c r="E30" s="601" t="s">
        <v>747</v>
      </c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3"/>
      <c r="AE30" s="182"/>
      <c r="AF30" s="183"/>
      <c r="AG30" s="183"/>
      <c r="AH30" s="183"/>
      <c r="AI30" s="183"/>
      <c r="AJ30" s="184"/>
      <c r="AK30" s="182"/>
      <c r="AL30" s="183"/>
      <c r="AM30" s="183"/>
      <c r="AN30" s="183"/>
      <c r="AO30" s="183"/>
      <c r="AP30" s="184"/>
      <c r="AQ30" s="182"/>
      <c r="AR30" s="183"/>
      <c r="AS30" s="183"/>
      <c r="AT30" s="183"/>
      <c r="AU30" s="183"/>
      <c r="AV30" s="184"/>
      <c r="AW30" s="182"/>
      <c r="AX30" s="183"/>
      <c r="AY30" s="183"/>
      <c r="AZ30" s="183"/>
      <c r="BA30" s="183"/>
      <c r="BB30" s="184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593">
        <v>4.125974</v>
      </c>
      <c r="CB30" s="596"/>
      <c r="CC30" s="596"/>
      <c r="CD30" s="596"/>
      <c r="CE30" s="596"/>
      <c r="CF30" s="596"/>
      <c r="CG30" s="596"/>
      <c r="CH30" s="596"/>
      <c r="CI30" s="597"/>
      <c r="CJ30" s="170"/>
      <c r="CK30" s="599"/>
      <c r="CL30" s="599"/>
      <c r="CM30" s="599"/>
      <c r="CN30" s="599"/>
      <c r="CO30" s="599"/>
      <c r="CP30" s="599"/>
      <c r="CQ30" s="599"/>
      <c r="CR30" s="599"/>
      <c r="CS30" s="599"/>
      <c r="CT30" s="599"/>
      <c r="CU30" s="599"/>
      <c r="CV30" s="599"/>
      <c r="CW30" s="599"/>
      <c r="CX30" s="599"/>
      <c r="CY30" s="599"/>
      <c r="CZ30" s="599"/>
      <c r="DA30" s="599"/>
      <c r="DB30" s="599"/>
      <c r="DC30" s="599"/>
      <c r="DD30" s="599"/>
      <c r="DE30" s="599"/>
      <c r="DF30" s="599"/>
      <c r="DG30" s="599"/>
      <c r="DH30" s="599"/>
      <c r="DI30" s="599"/>
      <c r="DJ30" s="599"/>
      <c r="DK30" s="599"/>
      <c r="DL30" s="599"/>
      <c r="DM30" s="599"/>
      <c r="DN30" s="599"/>
      <c r="DO30" s="609" t="s">
        <v>22</v>
      </c>
      <c r="DP30" s="610"/>
      <c r="DQ30" s="610"/>
      <c r="DR30" s="610"/>
      <c r="DS30" s="610"/>
      <c r="DT30" s="611"/>
      <c r="DU30" s="605"/>
      <c r="DV30" s="605"/>
      <c r="DW30" s="605"/>
      <c r="DX30" s="605"/>
      <c r="DY30" s="605"/>
      <c r="DZ30" s="605"/>
      <c r="EA30" s="605"/>
      <c r="EB30" s="605"/>
      <c r="EC30" s="605"/>
      <c r="ED30" s="605"/>
      <c r="EE30" s="605"/>
      <c r="EF30" s="605"/>
      <c r="EG30" s="609" t="str">
        <f>DO30</f>
        <v>3,9 км / 0,63 МВА</v>
      </c>
      <c r="EH30" s="610"/>
      <c r="EI30" s="610"/>
      <c r="EJ30" s="610"/>
      <c r="EK30" s="610"/>
      <c r="EL30" s="611"/>
      <c r="EM30" s="606"/>
      <c r="EN30" s="594"/>
      <c r="EO30" s="594"/>
      <c r="EP30" s="594"/>
      <c r="EQ30" s="594"/>
      <c r="ER30" s="595"/>
      <c r="ES30" s="606"/>
      <c r="ET30" s="594"/>
      <c r="EU30" s="594"/>
      <c r="EV30" s="594"/>
      <c r="EW30" s="594"/>
      <c r="EX30" s="595"/>
      <c r="EY30" s="606"/>
      <c r="EZ30" s="594"/>
      <c r="FA30" s="594"/>
      <c r="FB30" s="594"/>
      <c r="FC30" s="594"/>
      <c r="FD30" s="595"/>
      <c r="FE30" s="593"/>
      <c r="FF30" s="596"/>
      <c r="FG30" s="596"/>
      <c r="FH30" s="596"/>
      <c r="FI30" s="596"/>
      <c r="FJ30" s="597"/>
      <c r="FK30" s="593"/>
      <c r="FL30" s="596"/>
      <c r="FM30" s="596"/>
      <c r="FN30" s="596"/>
      <c r="FO30" s="596"/>
      <c r="FP30" s="597"/>
      <c r="FQ30" s="598">
        <v>4.125974</v>
      </c>
      <c r="FR30" s="599"/>
      <c r="FS30" s="599"/>
      <c r="FT30" s="599"/>
      <c r="FU30" s="599"/>
      <c r="FV30" s="599"/>
      <c r="FW30" s="599"/>
      <c r="FX30" s="599"/>
      <c r="FY30" s="599"/>
      <c r="FZ30" s="599"/>
      <c r="GA30" s="599"/>
      <c r="GB30" s="599"/>
      <c r="GC30" s="599"/>
      <c r="GD30" s="599"/>
      <c r="GE30" s="599"/>
      <c r="GF30" s="599"/>
      <c r="GG30" s="599"/>
      <c r="GH30" s="599"/>
      <c r="GI30" s="593">
        <f t="shared" si="0"/>
        <v>4.125974</v>
      </c>
      <c r="GJ30" s="594"/>
      <c r="GK30" s="594"/>
      <c r="GL30" s="594"/>
      <c r="GM30" s="594"/>
      <c r="GN30" s="595"/>
      <c r="GO30" s="57"/>
    </row>
    <row r="31" spans="1:197" s="2" customFormat="1" ht="39.75" customHeight="1">
      <c r="A31" s="512">
        <v>11</v>
      </c>
      <c r="B31" s="513"/>
      <c r="C31" s="513"/>
      <c r="D31" s="514"/>
      <c r="E31" s="601" t="s">
        <v>743</v>
      </c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3"/>
      <c r="AE31" s="606"/>
      <c r="AF31" s="594"/>
      <c r="AG31" s="594"/>
      <c r="AH31" s="594"/>
      <c r="AI31" s="594"/>
      <c r="AJ31" s="595"/>
      <c r="AK31" s="606"/>
      <c r="AL31" s="594"/>
      <c r="AM31" s="594"/>
      <c r="AN31" s="594"/>
      <c r="AO31" s="594"/>
      <c r="AP31" s="595"/>
      <c r="AQ31" s="606"/>
      <c r="AR31" s="594"/>
      <c r="AS31" s="594"/>
      <c r="AT31" s="594"/>
      <c r="AU31" s="594"/>
      <c r="AV31" s="595"/>
      <c r="AW31" s="606"/>
      <c r="AX31" s="594"/>
      <c r="AY31" s="594"/>
      <c r="AZ31" s="594"/>
      <c r="BA31" s="594"/>
      <c r="BB31" s="595"/>
      <c r="BC31" s="599"/>
      <c r="BD31" s="599"/>
      <c r="BE31" s="599"/>
      <c r="BF31" s="599"/>
      <c r="BG31" s="599"/>
      <c r="BH31" s="599"/>
      <c r="BI31" s="599"/>
      <c r="BJ31" s="599"/>
      <c r="BK31" s="599"/>
      <c r="BL31" s="599"/>
      <c r="BM31" s="599"/>
      <c r="BN31" s="599"/>
      <c r="BO31" s="599"/>
      <c r="BP31" s="599"/>
      <c r="BQ31" s="599"/>
      <c r="BR31" s="599"/>
      <c r="BS31" s="599"/>
      <c r="BT31" s="599"/>
      <c r="BU31" s="599"/>
      <c r="BV31" s="599"/>
      <c r="BW31" s="599"/>
      <c r="BX31" s="599"/>
      <c r="BY31" s="599"/>
      <c r="BZ31" s="599"/>
      <c r="CA31" s="593">
        <v>2.638826</v>
      </c>
      <c r="CB31" s="596"/>
      <c r="CC31" s="596"/>
      <c r="CD31" s="596"/>
      <c r="CE31" s="596"/>
      <c r="CF31" s="596"/>
      <c r="CG31" s="596"/>
      <c r="CH31" s="596"/>
      <c r="CI31" s="597"/>
      <c r="CJ31" s="170"/>
      <c r="CK31" s="599"/>
      <c r="CL31" s="599"/>
      <c r="CM31" s="599"/>
      <c r="CN31" s="599"/>
      <c r="CO31" s="599"/>
      <c r="CP31" s="599"/>
      <c r="CQ31" s="599"/>
      <c r="CR31" s="599"/>
      <c r="CS31" s="599"/>
      <c r="CT31" s="599"/>
      <c r="CU31" s="599"/>
      <c r="CV31" s="599"/>
      <c r="CW31" s="599"/>
      <c r="CX31" s="599"/>
      <c r="CY31" s="599"/>
      <c r="CZ31" s="599"/>
      <c r="DA31" s="599"/>
      <c r="DB31" s="599"/>
      <c r="DC31" s="599"/>
      <c r="DD31" s="599"/>
      <c r="DE31" s="599"/>
      <c r="DF31" s="599"/>
      <c r="DG31" s="599"/>
      <c r="DH31" s="599"/>
      <c r="DI31" s="599"/>
      <c r="DJ31" s="599"/>
      <c r="DK31" s="599"/>
      <c r="DL31" s="599"/>
      <c r="DM31" s="599"/>
      <c r="DN31" s="599"/>
      <c r="DO31" s="609" t="s">
        <v>23</v>
      </c>
      <c r="DP31" s="610"/>
      <c r="DQ31" s="610"/>
      <c r="DR31" s="610"/>
      <c r="DS31" s="610"/>
      <c r="DT31" s="611"/>
      <c r="DU31" s="605"/>
      <c r="DV31" s="605"/>
      <c r="DW31" s="605"/>
      <c r="DX31" s="605"/>
      <c r="DY31" s="605"/>
      <c r="DZ31" s="605"/>
      <c r="EA31" s="605"/>
      <c r="EB31" s="605"/>
      <c r="EC31" s="605"/>
      <c r="ED31" s="605"/>
      <c r="EE31" s="605"/>
      <c r="EF31" s="605"/>
      <c r="EG31" s="609" t="str">
        <f>DO31</f>
        <v>1,83 км / 0,63 МВА</v>
      </c>
      <c r="EH31" s="610"/>
      <c r="EI31" s="610"/>
      <c r="EJ31" s="610"/>
      <c r="EK31" s="610"/>
      <c r="EL31" s="611"/>
      <c r="EM31" s="606"/>
      <c r="EN31" s="594"/>
      <c r="EO31" s="594"/>
      <c r="EP31" s="594"/>
      <c r="EQ31" s="594"/>
      <c r="ER31" s="595"/>
      <c r="ES31" s="606"/>
      <c r="ET31" s="594"/>
      <c r="EU31" s="594"/>
      <c r="EV31" s="594"/>
      <c r="EW31" s="594"/>
      <c r="EX31" s="595"/>
      <c r="EY31" s="606"/>
      <c r="EZ31" s="594"/>
      <c r="FA31" s="594"/>
      <c r="FB31" s="594"/>
      <c r="FC31" s="594"/>
      <c r="FD31" s="595"/>
      <c r="FE31" s="593"/>
      <c r="FF31" s="596"/>
      <c r="FG31" s="596"/>
      <c r="FH31" s="596"/>
      <c r="FI31" s="596"/>
      <c r="FJ31" s="597"/>
      <c r="FK31" s="593"/>
      <c r="FL31" s="596"/>
      <c r="FM31" s="596"/>
      <c r="FN31" s="596"/>
      <c r="FO31" s="596"/>
      <c r="FP31" s="597"/>
      <c r="FQ31" s="598">
        <f>CA31</f>
        <v>2.638826</v>
      </c>
      <c r="FR31" s="599"/>
      <c r="FS31" s="599"/>
      <c r="FT31" s="599"/>
      <c r="FU31" s="599"/>
      <c r="FV31" s="599"/>
      <c r="FW31" s="599"/>
      <c r="FX31" s="599"/>
      <c r="FY31" s="599"/>
      <c r="FZ31" s="599"/>
      <c r="GA31" s="599"/>
      <c r="GB31" s="599"/>
      <c r="GC31" s="599"/>
      <c r="GD31" s="599"/>
      <c r="GE31" s="599"/>
      <c r="GF31" s="599"/>
      <c r="GG31" s="599"/>
      <c r="GH31" s="599"/>
      <c r="GI31" s="593">
        <f t="shared" si="0"/>
        <v>2.638826</v>
      </c>
      <c r="GJ31" s="594"/>
      <c r="GK31" s="594"/>
      <c r="GL31" s="594"/>
      <c r="GM31" s="594"/>
      <c r="GN31" s="595"/>
      <c r="GO31" s="57"/>
    </row>
    <row r="32" spans="1:197" s="2" customFormat="1" ht="39.75" customHeight="1">
      <c r="A32" s="512">
        <v>12</v>
      </c>
      <c r="B32" s="513"/>
      <c r="C32" s="513"/>
      <c r="D32" s="514"/>
      <c r="E32" s="601" t="s">
        <v>220</v>
      </c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3"/>
      <c r="AE32" s="606"/>
      <c r="AF32" s="594"/>
      <c r="AG32" s="594"/>
      <c r="AH32" s="594"/>
      <c r="AI32" s="594"/>
      <c r="AJ32" s="595"/>
      <c r="AK32" s="606"/>
      <c r="AL32" s="594"/>
      <c r="AM32" s="594"/>
      <c r="AN32" s="594"/>
      <c r="AO32" s="594"/>
      <c r="AP32" s="595"/>
      <c r="AQ32" s="606"/>
      <c r="AR32" s="594"/>
      <c r="AS32" s="594"/>
      <c r="AT32" s="594"/>
      <c r="AU32" s="594"/>
      <c r="AV32" s="595"/>
      <c r="AW32" s="606"/>
      <c r="AX32" s="594"/>
      <c r="AY32" s="594"/>
      <c r="AZ32" s="594"/>
      <c r="BA32" s="594"/>
      <c r="BB32" s="595"/>
      <c r="BC32" s="599"/>
      <c r="BD32" s="599"/>
      <c r="BE32" s="599"/>
      <c r="BF32" s="599"/>
      <c r="BG32" s="599"/>
      <c r="BH32" s="599"/>
      <c r="BI32" s="599"/>
      <c r="BJ32" s="599"/>
      <c r="BK32" s="599"/>
      <c r="BL32" s="599"/>
      <c r="BM32" s="599"/>
      <c r="BN32" s="599"/>
      <c r="BO32" s="599"/>
      <c r="BP32" s="599"/>
      <c r="BQ32" s="599"/>
      <c r="BR32" s="599"/>
      <c r="BS32" s="599"/>
      <c r="BT32" s="599"/>
      <c r="BU32" s="599"/>
      <c r="BV32" s="599"/>
      <c r="BW32" s="599"/>
      <c r="BX32" s="599"/>
      <c r="BY32" s="599"/>
      <c r="BZ32" s="599"/>
      <c r="CA32" s="593">
        <v>1.309888</v>
      </c>
      <c r="CB32" s="596"/>
      <c r="CC32" s="596"/>
      <c r="CD32" s="596"/>
      <c r="CE32" s="596"/>
      <c r="CF32" s="596"/>
      <c r="CG32" s="596"/>
      <c r="CH32" s="596"/>
      <c r="CI32" s="597"/>
      <c r="CJ32" s="170"/>
      <c r="CK32" s="599"/>
      <c r="CL32" s="599"/>
      <c r="CM32" s="599"/>
      <c r="CN32" s="599"/>
      <c r="CO32" s="599"/>
      <c r="CP32" s="599"/>
      <c r="CQ32" s="599"/>
      <c r="CR32" s="599"/>
      <c r="CS32" s="599"/>
      <c r="CT32" s="599"/>
      <c r="CU32" s="599"/>
      <c r="CV32" s="599"/>
      <c r="CW32" s="599"/>
      <c r="CX32" s="599"/>
      <c r="CY32" s="599"/>
      <c r="CZ32" s="599"/>
      <c r="DA32" s="599"/>
      <c r="DB32" s="599"/>
      <c r="DC32" s="599"/>
      <c r="DD32" s="599"/>
      <c r="DE32" s="599"/>
      <c r="DF32" s="599"/>
      <c r="DG32" s="599"/>
      <c r="DH32" s="599"/>
      <c r="DI32" s="599"/>
      <c r="DJ32" s="599"/>
      <c r="DK32" s="599"/>
      <c r="DL32" s="599"/>
      <c r="DM32" s="599"/>
      <c r="DN32" s="599"/>
      <c r="DO32" s="607" t="s">
        <v>240</v>
      </c>
      <c r="DP32" s="608"/>
      <c r="DQ32" s="608"/>
      <c r="DR32" s="608"/>
      <c r="DS32" s="608"/>
      <c r="DT32" s="608"/>
      <c r="DU32" s="605"/>
      <c r="DV32" s="605"/>
      <c r="DW32" s="605"/>
      <c r="DX32" s="605"/>
      <c r="DY32" s="605"/>
      <c r="DZ32" s="605"/>
      <c r="EA32" s="605"/>
      <c r="EB32" s="605"/>
      <c r="EC32" s="605"/>
      <c r="ED32" s="605"/>
      <c r="EE32" s="605"/>
      <c r="EF32" s="605"/>
      <c r="EG32" s="593" t="str">
        <f>DO32</f>
        <v>1,066 км</v>
      </c>
      <c r="EH32" s="596"/>
      <c r="EI32" s="596"/>
      <c r="EJ32" s="596"/>
      <c r="EK32" s="596"/>
      <c r="EL32" s="596"/>
      <c r="EM32" s="606"/>
      <c r="EN32" s="594"/>
      <c r="EO32" s="594"/>
      <c r="EP32" s="594"/>
      <c r="EQ32" s="594"/>
      <c r="ER32" s="595"/>
      <c r="ES32" s="606"/>
      <c r="ET32" s="594"/>
      <c r="EU32" s="594"/>
      <c r="EV32" s="594"/>
      <c r="EW32" s="594"/>
      <c r="EX32" s="595"/>
      <c r="EY32" s="606"/>
      <c r="EZ32" s="594"/>
      <c r="FA32" s="594"/>
      <c r="FB32" s="594"/>
      <c r="FC32" s="594"/>
      <c r="FD32" s="595"/>
      <c r="FE32" s="593"/>
      <c r="FF32" s="596"/>
      <c r="FG32" s="596"/>
      <c r="FH32" s="596"/>
      <c r="FI32" s="596"/>
      <c r="FJ32" s="597"/>
      <c r="FK32" s="593"/>
      <c r="FL32" s="596"/>
      <c r="FM32" s="596"/>
      <c r="FN32" s="596"/>
      <c r="FO32" s="596"/>
      <c r="FP32" s="597"/>
      <c r="FQ32" s="598">
        <v>1.309888</v>
      </c>
      <c r="FR32" s="598"/>
      <c r="FS32" s="598"/>
      <c r="FT32" s="598"/>
      <c r="FU32" s="598"/>
      <c r="FV32" s="598"/>
      <c r="FW32" s="599"/>
      <c r="FX32" s="599"/>
      <c r="FY32" s="599"/>
      <c r="FZ32" s="599"/>
      <c r="GA32" s="599"/>
      <c r="GB32" s="599"/>
      <c r="GC32" s="599"/>
      <c r="GD32" s="599"/>
      <c r="GE32" s="599"/>
      <c r="GF32" s="599"/>
      <c r="GG32" s="599"/>
      <c r="GH32" s="599"/>
      <c r="GI32" s="593">
        <f t="shared" si="0"/>
        <v>1.309888</v>
      </c>
      <c r="GJ32" s="596"/>
      <c r="GK32" s="596"/>
      <c r="GL32" s="596"/>
      <c r="GM32" s="596"/>
      <c r="GN32" s="597"/>
      <c r="GO32" s="57"/>
    </row>
    <row r="33" spans="1:197" s="2" customFormat="1" ht="39.75" customHeight="1">
      <c r="A33" s="512">
        <v>13</v>
      </c>
      <c r="B33" s="513"/>
      <c r="C33" s="513"/>
      <c r="D33" s="514"/>
      <c r="E33" s="601" t="s">
        <v>124</v>
      </c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2"/>
      <c r="Z33" s="602"/>
      <c r="AA33" s="602"/>
      <c r="AB33" s="602"/>
      <c r="AC33" s="602"/>
      <c r="AD33" s="603"/>
      <c r="AE33" s="606"/>
      <c r="AF33" s="594"/>
      <c r="AG33" s="594"/>
      <c r="AH33" s="594"/>
      <c r="AI33" s="594"/>
      <c r="AJ33" s="595"/>
      <c r="AK33" s="606"/>
      <c r="AL33" s="594"/>
      <c r="AM33" s="594"/>
      <c r="AN33" s="594"/>
      <c r="AO33" s="594"/>
      <c r="AP33" s="595"/>
      <c r="AQ33" s="606"/>
      <c r="AR33" s="594"/>
      <c r="AS33" s="594"/>
      <c r="AT33" s="594"/>
      <c r="AU33" s="594"/>
      <c r="AV33" s="595"/>
      <c r="AW33" s="606"/>
      <c r="AX33" s="594"/>
      <c r="AY33" s="594"/>
      <c r="AZ33" s="594"/>
      <c r="BA33" s="594"/>
      <c r="BB33" s="595"/>
      <c r="BC33" s="599"/>
      <c r="BD33" s="599"/>
      <c r="BE33" s="599"/>
      <c r="BF33" s="599"/>
      <c r="BG33" s="599"/>
      <c r="BH33" s="599"/>
      <c r="BI33" s="599"/>
      <c r="BJ33" s="599"/>
      <c r="BK33" s="599"/>
      <c r="BL33" s="599"/>
      <c r="BM33" s="599"/>
      <c r="BN33" s="599"/>
      <c r="BO33" s="599"/>
      <c r="BP33" s="599"/>
      <c r="BQ33" s="599"/>
      <c r="BR33" s="599"/>
      <c r="BS33" s="599"/>
      <c r="BT33" s="599"/>
      <c r="BU33" s="599"/>
      <c r="BV33" s="599"/>
      <c r="BW33" s="599"/>
      <c r="BX33" s="599"/>
      <c r="BY33" s="599"/>
      <c r="BZ33" s="599"/>
      <c r="CA33" s="593">
        <v>15.217303</v>
      </c>
      <c r="CB33" s="596"/>
      <c r="CC33" s="596"/>
      <c r="CD33" s="596"/>
      <c r="CE33" s="596"/>
      <c r="CF33" s="596"/>
      <c r="CG33" s="596"/>
      <c r="CH33" s="596"/>
      <c r="CI33" s="597"/>
      <c r="CJ33" s="170"/>
      <c r="CK33" s="599"/>
      <c r="CL33" s="599"/>
      <c r="CM33" s="599"/>
      <c r="CN33" s="599"/>
      <c r="CO33" s="599"/>
      <c r="CP33" s="599"/>
      <c r="CQ33" s="599"/>
      <c r="CR33" s="599"/>
      <c r="CS33" s="599"/>
      <c r="CT33" s="599"/>
      <c r="CU33" s="599"/>
      <c r="CV33" s="599"/>
      <c r="CW33" s="599"/>
      <c r="CX33" s="599"/>
      <c r="CY33" s="599"/>
      <c r="CZ33" s="599"/>
      <c r="DA33" s="599"/>
      <c r="DB33" s="599"/>
      <c r="DC33" s="599"/>
      <c r="DD33" s="599"/>
      <c r="DE33" s="599"/>
      <c r="DF33" s="599"/>
      <c r="DG33" s="599"/>
      <c r="DH33" s="599"/>
      <c r="DI33" s="599"/>
      <c r="DJ33" s="599"/>
      <c r="DK33" s="599"/>
      <c r="DL33" s="599"/>
      <c r="DM33" s="599"/>
      <c r="DN33" s="599"/>
      <c r="DO33" s="605"/>
      <c r="DP33" s="605"/>
      <c r="DQ33" s="605"/>
      <c r="DR33" s="605"/>
      <c r="DS33" s="605"/>
      <c r="DT33" s="605"/>
      <c r="DU33" s="593" t="s">
        <v>241</v>
      </c>
      <c r="DV33" s="596"/>
      <c r="DW33" s="596"/>
      <c r="DX33" s="596"/>
      <c r="DY33" s="596"/>
      <c r="DZ33" s="596"/>
      <c r="EA33" s="605"/>
      <c r="EB33" s="605"/>
      <c r="EC33" s="605"/>
      <c r="ED33" s="605"/>
      <c r="EE33" s="605"/>
      <c r="EF33" s="605"/>
      <c r="EG33" s="593" t="str">
        <f>DU33</f>
        <v>4,6 МВА</v>
      </c>
      <c r="EH33" s="596"/>
      <c r="EI33" s="596"/>
      <c r="EJ33" s="596"/>
      <c r="EK33" s="596"/>
      <c r="EL33" s="596"/>
      <c r="EM33" s="606"/>
      <c r="EN33" s="594"/>
      <c r="EO33" s="594"/>
      <c r="EP33" s="594"/>
      <c r="EQ33" s="594"/>
      <c r="ER33" s="595"/>
      <c r="ES33" s="606"/>
      <c r="ET33" s="594"/>
      <c r="EU33" s="594"/>
      <c r="EV33" s="594"/>
      <c r="EW33" s="594"/>
      <c r="EX33" s="595"/>
      <c r="EY33" s="606"/>
      <c r="EZ33" s="594"/>
      <c r="FA33" s="594"/>
      <c r="FB33" s="594"/>
      <c r="FC33" s="594"/>
      <c r="FD33" s="595"/>
      <c r="FE33" s="593"/>
      <c r="FF33" s="596"/>
      <c r="FG33" s="596"/>
      <c r="FH33" s="596"/>
      <c r="FI33" s="596"/>
      <c r="FJ33" s="597"/>
      <c r="FK33" s="593"/>
      <c r="FL33" s="596"/>
      <c r="FM33" s="596"/>
      <c r="FN33" s="596"/>
      <c r="FO33" s="596"/>
      <c r="FP33" s="597"/>
      <c r="FQ33" s="599"/>
      <c r="FR33" s="599"/>
      <c r="FS33" s="599"/>
      <c r="FT33" s="599"/>
      <c r="FU33" s="599"/>
      <c r="FV33" s="599"/>
      <c r="FW33" s="598">
        <f>CA33</f>
        <v>15.217303</v>
      </c>
      <c r="FX33" s="599"/>
      <c r="FY33" s="599"/>
      <c r="FZ33" s="599"/>
      <c r="GA33" s="599"/>
      <c r="GB33" s="599"/>
      <c r="GC33" s="599"/>
      <c r="GD33" s="599"/>
      <c r="GE33" s="599"/>
      <c r="GF33" s="599"/>
      <c r="GG33" s="599"/>
      <c r="GH33" s="599"/>
      <c r="GI33" s="593">
        <f>FW33</f>
        <v>15.217303</v>
      </c>
      <c r="GJ33" s="594"/>
      <c r="GK33" s="594"/>
      <c r="GL33" s="594"/>
      <c r="GM33" s="594"/>
      <c r="GN33" s="595"/>
      <c r="GO33" s="57"/>
    </row>
    <row r="34" spans="1:197" s="2" customFormat="1" ht="39.75" customHeight="1">
      <c r="A34" s="512">
        <v>14</v>
      </c>
      <c r="B34" s="513"/>
      <c r="C34" s="513"/>
      <c r="D34" s="514"/>
      <c r="E34" s="601" t="s">
        <v>126</v>
      </c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3"/>
      <c r="AE34" s="606"/>
      <c r="AF34" s="594"/>
      <c r="AG34" s="594"/>
      <c r="AH34" s="594"/>
      <c r="AI34" s="594"/>
      <c r="AJ34" s="595"/>
      <c r="AK34" s="606"/>
      <c r="AL34" s="594"/>
      <c r="AM34" s="594"/>
      <c r="AN34" s="594"/>
      <c r="AO34" s="594"/>
      <c r="AP34" s="595"/>
      <c r="AQ34" s="606"/>
      <c r="AR34" s="594"/>
      <c r="AS34" s="594"/>
      <c r="AT34" s="594"/>
      <c r="AU34" s="594"/>
      <c r="AV34" s="595"/>
      <c r="AW34" s="606"/>
      <c r="AX34" s="594"/>
      <c r="AY34" s="594"/>
      <c r="AZ34" s="594"/>
      <c r="BA34" s="594"/>
      <c r="BB34" s="595"/>
      <c r="BC34" s="599"/>
      <c r="BD34" s="599"/>
      <c r="BE34" s="599"/>
      <c r="BF34" s="599"/>
      <c r="BG34" s="599"/>
      <c r="BH34" s="599"/>
      <c r="BI34" s="599"/>
      <c r="BJ34" s="599"/>
      <c r="BK34" s="599"/>
      <c r="BL34" s="599"/>
      <c r="BM34" s="599"/>
      <c r="BN34" s="599"/>
      <c r="BO34" s="599"/>
      <c r="BP34" s="599"/>
      <c r="BQ34" s="599"/>
      <c r="BR34" s="599"/>
      <c r="BS34" s="599"/>
      <c r="BT34" s="599"/>
      <c r="BU34" s="599"/>
      <c r="BV34" s="599"/>
      <c r="BW34" s="599"/>
      <c r="BX34" s="599"/>
      <c r="BY34" s="599"/>
      <c r="BZ34" s="599"/>
      <c r="CA34" s="593">
        <v>20</v>
      </c>
      <c r="CB34" s="596"/>
      <c r="CC34" s="596"/>
      <c r="CD34" s="596"/>
      <c r="CE34" s="596"/>
      <c r="CF34" s="596"/>
      <c r="CG34" s="596"/>
      <c r="CH34" s="596"/>
      <c r="CI34" s="597"/>
      <c r="CJ34" s="170"/>
      <c r="CK34" s="599"/>
      <c r="CL34" s="599"/>
      <c r="CM34" s="599"/>
      <c r="CN34" s="599"/>
      <c r="CO34" s="599"/>
      <c r="CP34" s="599"/>
      <c r="CQ34" s="599"/>
      <c r="CR34" s="599"/>
      <c r="CS34" s="599"/>
      <c r="CT34" s="599"/>
      <c r="CU34" s="599"/>
      <c r="CV34" s="599"/>
      <c r="CW34" s="599"/>
      <c r="CX34" s="599"/>
      <c r="CY34" s="599"/>
      <c r="CZ34" s="599"/>
      <c r="DA34" s="599"/>
      <c r="DB34" s="599"/>
      <c r="DC34" s="599"/>
      <c r="DD34" s="599"/>
      <c r="DE34" s="599"/>
      <c r="DF34" s="599"/>
      <c r="DG34" s="599"/>
      <c r="DH34" s="599"/>
      <c r="DI34" s="599"/>
      <c r="DJ34" s="599"/>
      <c r="DK34" s="599"/>
      <c r="DL34" s="599"/>
      <c r="DM34" s="599"/>
      <c r="DN34" s="599"/>
      <c r="DO34" s="605"/>
      <c r="DP34" s="605"/>
      <c r="DQ34" s="605"/>
      <c r="DR34" s="605"/>
      <c r="DS34" s="605"/>
      <c r="DT34" s="605"/>
      <c r="DU34" s="605"/>
      <c r="DV34" s="605"/>
      <c r="DW34" s="605"/>
      <c r="DX34" s="605"/>
      <c r="DY34" s="605"/>
      <c r="DZ34" s="605"/>
      <c r="EA34" s="605"/>
      <c r="EB34" s="605"/>
      <c r="EC34" s="605"/>
      <c r="ED34" s="605"/>
      <c r="EE34" s="605"/>
      <c r="EF34" s="605"/>
      <c r="EG34" s="605"/>
      <c r="EH34" s="605"/>
      <c r="EI34" s="605"/>
      <c r="EJ34" s="605"/>
      <c r="EK34" s="605"/>
      <c r="EL34" s="605"/>
      <c r="EM34" s="606"/>
      <c r="EN34" s="594"/>
      <c r="EO34" s="594"/>
      <c r="EP34" s="594"/>
      <c r="EQ34" s="594"/>
      <c r="ER34" s="595"/>
      <c r="ES34" s="606"/>
      <c r="ET34" s="594"/>
      <c r="EU34" s="594"/>
      <c r="EV34" s="594"/>
      <c r="EW34" s="594"/>
      <c r="EX34" s="595"/>
      <c r="EY34" s="606"/>
      <c r="EZ34" s="594"/>
      <c r="FA34" s="594"/>
      <c r="FB34" s="594"/>
      <c r="FC34" s="594"/>
      <c r="FD34" s="595"/>
      <c r="FE34" s="593"/>
      <c r="FF34" s="596"/>
      <c r="FG34" s="596"/>
      <c r="FH34" s="596"/>
      <c r="FI34" s="596"/>
      <c r="FJ34" s="597"/>
      <c r="FK34" s="593"/>
      <c r="FL34" s="596"/>
      <c r="FM34" s="596"/>
      <c r="FN34" s="596"/>
      <c r="FO34" s="596"/>
      <c r="FP34" s="597"/>
      <c r="FQ34" s="599"/>
      <c r="FR34" s="599"/>
      <c r="FS34" s="599"/>
      <c r="FT34" s="599"/>
      <c r="FU34" s="599"/>
      <c r="FV34" s="599"/>
      <c r="FW34" s="598">
        <v>20</v>
      </c>
      <c r="FX34" s="598"/>
      <c r="FY34" s="598"/>
      <c r="FZ34" s="598"/>
      <c r="GA34" s="598"/>
      <c r="GB34" s="598"/>
      <c r="GC34" s="599"/>
      <c r="GD34" s="599"/>
      <c r="GE34" s="599"/>
      <c r="GF34" s="599"/>
      <c r="GG34" s="599"/>
      <c r="GH34" s="599"/>
      <c r="GI34" s="593">
        <f>FW34</f>
        <v>20</v>
      </c>
      <c r="GJ34" s="594"/>
      <c r="GK34" s="594"/>
      <c r="GL34" s="594"/>
      <c r="GM34" s="594"/>
      <c r="GN34" s="595"/>
      <c r="GO34" s="57"/>
    </row>
    <row r="35" spans="1:197" s="2" customFormat="1" ht="30" customHeight="1">
      <c r="A35" s="512">
        <v>15</v>
      </c>
      <c r="B35" s="513"/>
      <c r="C35" s="513"/>
      <c r="D35" s="514"/>
      <c r="E35" s="601" t="s">
        <v>40</v>
      </c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2"/>
      <c r="Y35" s="602"/>
      <c r="Z35" s="602"/>
      <c r="AA35" s="602"/>
      <c r="AB35" s="602"/>
      <c r="AC35" s="602"/>
      <c r="AD35" s="603"/>
      <c r="AE35" s="606"/>
      <c r="AF35" s="594"/>
      <c r="AG35" s="594"/>
      <c r="AH35" s="594"/>
      <c r="AI35" s="594"/>
      <c r="AJ35" s="595"/>
      <c r="AK35" s="606"/>
      <c r="AL35" s="594"/>
      <c r="AM35" s="594"/>
      <c r="AN35" s="594"/>
      <c r="AO35" s="594"/>
      <c r="AP35" s="595"/>
      <c r="AQ35" s="606"/>
      <c r="AR35" s="594"/>
      <c r="AS35" s="594"/>
      <c r="AT35" s="594"/>
      <c r="AU35" s="594"/>
      <c r="AV35" s="595"/>
      <c r="AW35" s="606"/>
      <c r="AX35" s="594"/>
      <c r="AY35" s="594"/>
      <c r="AZ35" s="594"/>
      <c r="BA35" s="594"/>
      <c r="BB35" s="595"/>
      <c r="BC35" s="599"/>
      <c r="BD35" s="599"/>
      <c r="BE35" s="599"/>
      <c r="BF35" s="599"/>
      <c r="BG35" s="599"/>
      <c r="BH35" s="599"/>
      <c r="BI35" s="599"/>
      <c r="BJ35" s="599"/>
      <c r="BK35" s="599"/>
      <c r="BL35" s="599"/>
      <c r="BM35" s="599"/>
      <c r="BN35" s="599"/>
      <c r="BO35" s="599"/>
      <c r="BP35" s="599"/>
      <c r="BQ35" s="599"/>
      <c r="BR35" s="599"/>
      <c r="BS35" s="599"/>
      <c r="BT35" s="599"/>
      <c r="BU35" s="599"/>
      <c r="BV35" s="599"/>
      <c r="BW35" s="599"/>
      <c r="BX35" s="599"/>
      <c r="BY35" s="599"/>
      <c r="BZ35" s="599"/>
      <c r="CA35" s="593">
        <v>11.603454</v>
      </c>
      <c r="CB35" s="596"/>
      <c r="CC35" s="596"/>
      <c r="CD35" s="596"/>
      <c r="CE35" s="596"/>
      <c r="CF35" s="596"/>
      <c r="CG35" s="596"/>
      <c r="CH35" s="596"/>
      <c r="CI35" s="597"/>
      <c r="CJ35" s="170"/>
      <c r="CK35" s="599"/>
      <c r="CL35" s="599"/>
      <c r="CM35" s="599"/>
      <c r="CN35" s="599"/>
      <c r="CO35" s="599"/>
      <c r="CP35" s="599"/>
      <c r="CQ35" s="599"/>
      <c r="CR35" s="599"/>
      <c r="CS35" s="599"/>
      <c r="CT35" s="599"/>
      <c r="CU35" s="599"/>
      <c r="CV35" s="599"/>
      <c r="CW35" s="599"/>
      <c r="CX35" s="599"/>
      <c r="CY35" s="599"/>
      <c r="CZ35" s="599"/>
      <c r="DA35" s="599"/>
      <c r="DB35" s="599"/>
      <c r="DC35" s="599"/>
      <c r="DD35" s="599"/>
      <c r="DE35" s="599"/>
      <c r="DF35" s="599"/>
      <c r="DG35" s="599"/>
      <c r="DH35" s="599"/>
      <c r="DI35" s="599"/>
      <c r="DJ35" s="599"/>
      <c r="DK35" s="599"/>
      <c r="DL35" s="599"/>
      <c r="DM35" s="599"/>
      <c r="DN35" s="599"/>
      <c r="DO35" s="605"/>
      <c r="DP35" s="605"/>
      <c r="DQ35" s="605"/>
      <c r="DR35" s="605"/>
      <c r="DS35" s="605"/>
      <c r="DT35" s="605"/>
      <c r="DU35" s="598" t="s">
        <v>10</v>
      </c>
      <c r="DV35" s="599"/>
      <c r="DW35" s="599"/>
      <c r="DX35" s="599"/>
      <c r="DY35" s="599"/>
      <c r="DZ35" s="599"/>
      <c r="EA35" s="605"/>
      <c r="EB35" s="605"/>
      <c r="EC35" s="605"/>
      <c r="ED35" s="605"/>
      <c r="EE35" s="605"/>
      <c r="EF35" s="605"/>
      <c r="EG35" s="598" t="str">
        <f>DU35</f>
        <v>2,9 км</v>
      </c>
      <c r="EH35" s="599"/>
      <c r="EI35" s="599"/>
      <c r="EJ35" s="599"/>
      <c r="EK35" s="599"/>
      <c r="EL35" s="599"/>
      <c r="EM35" s="606"/>
      <c r="EN35" s="594"/>
      <c r="EO35" s="594"/>
      <c r="EP35" s="594"/>
      <c r="EQ35" s="594"/>
      <c r="ER35" s="595"/>
      <c r="ES35" s="606"/>
      <c r="ET35" s="594"/>
      <c r="EU35" s="594"/>
      <c r="EV35" s="594"/>
      <c r="EW35" s="594"/>
      <c r="EX35" s="595"/>
      <c r="EY35" s="606"/>
      <c r="EZ35" s="594"/>
      <c r="FA35" s="594"/>
      <c r="FB35" s="594"/>
      <c r="FC35" s="594"/>
      <c r="FD35" s="595"/>
      <c r="FE35" s="593"/>
      <c r="FF35" s="596"/>
      <c r="FG35" s="596"/>
      <c r="FH35" s="596"/>
      <c r="FI35" s="596"/>
      <c r="FJ35" s="597"/>
      <c r="FK35" s="593"/>
      <c r="FL35" s="596"/>
      <c r="FM35" s="596"/>
      <c r="FN35" s="596"/>
      <c r="FO35" s="596"/>
      <c r="FP35" s="597"/>
      <c r="FQ35" s="599"/>
      <c r="FR35" s="599"/>
      <c r="FS35" s="599"/>
      <c r="FT35" s="599"/>
      <c r="FU35" s="599"/>
      <c r="FV35" s="599"/>
      <c r="FW35" s="598">
        <f>CA35</f>
        <v>11.603454</v>
      </c>
      <c r="FX35" s="599"/>
      <c r="FY35" s="599"/>
      <c r="FZ35" s="599"/>
      <c r="GA35" s="599"/>
      <c r="GB35" s="599"/>
      <c r="GC35" s="599"/>
      <c r="GD35" s="599"/>
      <c r="GE35" s="599"/>
      <c r="GF35" s="599"/>
      <c r="GG35" s="599"/>
      <c r="GH35" s="599"/>
      <c r="GI35" s="593">
        <f>FW35</f>
        <v>11.603454</v>
      </c>
      <c r="GJ35" s="594"/>
      <c r="GK35" s="594"/>
      <c r="GL35" s="594"/>
      <c r="GM35" s="594"/>
      <c r="GN35" s="595"/>
      <c r="GO35" s="57"/>
    </row>
    <row r="36" spans="1:197" s="2" customFormat="1" ht="47.25" customHeight="1">
      <c r="A36" s="512">
        <v>20</v>
      </c>
      <c r="B36" s="513"/>
      <c r="C36" s="513"/>
      <c r="D36" s="514"/>
      <c r="E36" s="601" t="s">
        <v>386</v>
      </c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3"/>
      <c r="AE36" s="606"/>
      <c r="AF36" s="594"/>
      <c r="AG36" s="594"/>
      <c r="AH36" s="594"/>
      <c r="AI36" s="594"/>
      <c r="AJ36" s="595"/>
      <c r="AK36" s="606"/>
      <c r="AL36" s="594"/>
      <c r="AM36" s="594"/>
      <c r="AN36" s="594"/>
      <c r="AO36" s="594"/>
      <c r="AP36" s="595"/>
      <c r="AQ36" s="606"/>
      <c r="AR36" s="594"/>
      <c r="AS36" s="594"/>
      <c r="AT36" s="594"/>
      <c r="AU36" s="594"/>
      <c r="AV36" s="595"/>
      <c r="AW36" s="606"/>
      <c r="AX36" s="594"/>
      <c r="AY36" s="594"/>
      <c r="AZ36" s="594"/>
      <c r="BA36" s="594"/>
      <c r="BB36" s="595"/>
      <c r="BC36" s="599"/>
      <c r="BD36" s="599"/>
      <c r="BE36" s="599"/>
      <c r="BF36" s="599"/>
      <c r="BG36" s="599"/>
      <c r="BH36" s="599"/>
      <c r="BI36" s="599"/>
      <c r="BJ36" s="599"/>
      <c r="BK36" s="599"/>
      <c r="BL36" s="599"/>
      <c r="BM36" s="599"/>
      <c r="BN36" s="599"/>
      <c r="BO36" s="599"/>
      <c r="BP36" s="599"/>
      <c r="BQ36" s="599"/>
      <c r="BR36" s="599"/>
      <c r="BS36" s="599"/>
      <c r="BT36" s="599"/>
      <c r="BU36" s="599"/>
      <c r="BV36" s="599"/>
      <c r="BW36" s="599"/>
      <c r="BX36" s="599"/>
      <c r="BY36" s="599"/>
      <c r="BZ36" s="599"/>
      <c r="CA36" s="593">
        <v>23.489</v>
      </c>
      <c r="CB36" s="596"/>
      <c r="CC36" s="596"/>
      <c r="CD36" s="596"/>
      <c r="CE36" s="596"/>
      <c r="CF36" s="596"/>
      <c r="CG36" s="596"/>
      <c r="CH36" s="596"/>
      <c r="CI36" s="597"/>
      <c r="CJ36" s="170"/>
      <c r="CK36" s="599"/>
      <c r="CL36" s="599"/>
      <c r="CM36" s="599"/>
      <c r="CN36" s="599"/>
      <c r="CO36" s="599"/>
      <c r="CP36" s="599"/>
      <c r="CQ36" s="599"/>
      <c r="CR36" s="599"/>
      <c r="CS36" s="599"/>
      <c r="CT36" s="599"/>
      <c r="CU36" s="599"/>
      <c r="CV36" s="599"/>
      <c r="CW36" s="599"/>
      <c r="CX36" s="599"/>
      <c r="CY36" s="599"/>
      <c r="CZ36" s="599"/>
      <c r="DA36" s="599"/>
      <c r="DB36" s="599"/>
      <c r="DC36" s="599"/>
      <c r="DD36" s="599"/>
      <c r="DE36" s="599"/>
      <c r="DF36" s="599"/>
      <c r="DG36" s="599"/>
      <c r="DH36" s="599"/>
      <c r="DI36" s="599"/>
      <c r="DJ36" s="599"/>
      <c r="DK36" s="599"/>
      <c r="DL36" s="599"/>
      <c r="DM36" s="599"/>
      <c r="DN36" s="599"/>
      <c r="DO36" s="605"/>
      <c r="DP36" s="605"/>
      <c r="DQ36" s="605"/>
      <c r="DR36" s="605"/>
      <c r="DS36" s="605"/>
      <c r="DT36" s="605"/>
      <c r="DU36" s="605"/>
      <c r="DV36" s="605"/>
      <c r="DW36" s="605"/>
      <c r="DX36" s="605"/>
      <c r="DY36" s="605"/>
      <c r="DZ36" s="605"/>
      <c r="EA36" s="598" t="s">
        <v>242</v>
      </c>
      <c r="EB36" s="599"/>
      <c r="EC36" s="599"/>
      <c r="ED36" s="599"/>
      <c r="EE36" s="599"/>
      <c r="EF36" s="599"/>
      <c r="EG36" s="598" t="str">
        <f>EA36</f>
        <v>7,4 МВА</v>
      </c>
      <c r="EH36" s="599"/>
      <c r="EI36" s="599"/>
      <c r="EJ36" s="599"/>
      <c r="EK36" s="599"/>
      <c r="EL36" s="599"/>
      <c r="EM36" s="606"/>
      <c r="EN36" s="594"/>
      <c r="EO36" s="594"/>
      <c r="EP36" s="594"/>
      <c r="EQ36" s="594"/>
      <c r="ER36" s="595"/>
      <c r="ES36" s="606"/>
      <c r="ET36" s="594"/>
      <c r="EU36" s="594"/>
      <c r="EV36" s="594"/>
      <c r="EW36" s="594"/>
      <c r="EX36" s="595"/>
      <c r="EY36" s="606"/>
      <c r="EZ36" s="594"/>
      <c r="FA36" s="594"/>
      <c r="FB36" s="594"/>
      <c r="FC36" s="594"/>
      <c r="FD36" s="595"/>
      <c r="FE36" s="593"/>
      <c r="FF36" s="596"/>
      <c r="FG36" s="596"/>
      <c r="FH36" s="596"/>
      <c r="FI36" s="596"/>
      <c r="FJ36" s="597"/>
      <c r="FK36" s="593"/>
      <c r="FL36" s="596"/>
      <c r="FM36" s="596"/>
      <c r="FN36" s="596"/>
      <c r="FO36" s="596"/>
      <c r="FP36" s="597"/>
      <c r="FQ36" s="599"/>
      <c r="FR36" s="599"/>
      <c r="FS36" s="599"/>
      <c r="FT36" s="599"/>
      <c r="FU36" s="599"/>
      <c r="FV36" s="599"/>
      <c r="FW36" s="599"/>
      <c r="FX36" s="599"/>
      <c r="FY36" s="599"/>
      <c r="FZ36" s="599"/>
      <c r="GA36" s="599"/>
      <c r="GB36" s="599"/>
      <c r="GC36" s="598">
        <f>CA36</f>
        <v>23.489</v>
      </c>
      <c r="GD36" s="599"/>
      <c r="GE36" s="599"/>
      <c r="GF36" s="599"/>
      <c r="GG36" s="599"/>
      <c r="GH36" s="599"/>
      <c r="GI36" s="593">
        <f>GC36</f>
        <v>23.489</v>
      </c>
      <c r="GJ36" s="594"/>
      <c r="GK36" s="594"/>
      <c r="GL36" s="594"/>
      <c r="GM36" s="594"/>
      <c r="GN36" s="595"/>
      <c r="GO36" s="57"/>
    </row>
    <row r="37" spans="1:197" s="2" customFormat="1" ht="39.75" customHeight="1">
      <c r="A37" s="512">
        <v>21</v>
      </c>
      <c r="B37" s="513"/>
      <c r="C37" s="513"/>
      <c r="D37" s="514"/>
      <c r="E37" s="601" t="s">
        <v>127</v>
      </c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3"/>
      <c r="AE37" s="606"/>
      <c r="AF37" s="594"/>
      <c r="AG37" s="594"/>
      <c r="AH37" s="594"/>
      <c r="AI37" s="594"/>
      <c r="AJ37" s="595"/>
      <c r="AK37" s="606"/>
      <c r="AL37" s="594"/>
      <c r="AM37" s="594"/>
      <c r="AN37" s="594"/>
      <c r="AO37" s="594"/>
      <c r="AP37" s="595"/>
      <c r="AQ37" s="606"/>
      <c r="AR37" s="594"/>
      <c r="AS37" s="594"/>
      <c r="AT37" s="594"/>
      <c r="AU37" s="594"/>
      <c r="AV37" s="595"/>
      <c r="AW37" s="606"/>
      <c r="AX37" s="594"/>
      <c r="AY37" s="594"/>
      <c r="AZ37" s="594"/>
      <c r="BA37" s="594"/>
      <c r="BB37" s="595"/>
      <c r="BC37" s="599"/>
      <c r="BD37" s="599"/>
      <c r="BE37" s="599"/>
      <c r="BF37" s="599"/>
      <c r="BG37" s="599"/>
      <c r="BH37" s="599"/>
      <c r="BI37" s="599"/>
      <c r="BJ37" s="599"/>
      <c r="BK37" s="599"/>
      <c r="BL37" s="599"/>
      <c r="BM37" s="599"/>
      <c r="BN37" s="599"/>
      <c r="BO37" s="599"/>
      <c r="BP37" s="599"/>
      <c r="BQ37" s="599"/>
      <c r="BR37" s="599"/>
      <c r="BS37" s="599"/>
      <c r="BT37" s="599"/>
      <c r="BU37" s="599"/>
      <c r="BV37" s="599"/>
      <c r="BW37" s="599"/>
      <c r="BX37" s="599"/>
      <c r="BY37" s="599"/>
      <c r="BZ37" s="599"/>
      <c r="CA37" s="593">
        <v>21.336</v>
      </c>
      <c r="CB37" s="596"/>
      <c r="CC37" s="596"/>
      <c r="CD37" s="596"/>
      <c r="CE37" s="596"/>
      <c r="CF37" s="596"/>
      <c r="CG37" s="596"/>
      <c r="CH37" s="596"/>
      <c r="CI37" s="597"/>
      <c r="CJ37" s="170"/>
      <c r="CK37" s="599"/>
      <c r="CL37" s="599"/>
      <c r="CM37" s="599"/>
      <c r="CN37" s="599"/>
      <c r="CO37" s="599"/>
      <c r="CP37" s="599"/>
      <c r="CQ37" s="599"/>
      <c r="CR37" s="599"/>
      <c r="CS37" s="599"/>
      <c r="CT37" s="599"/>
      <c r="CU37" s="599"/>
      <c r="CV37" s="599"/>
      <c r="CW37" s="599"/>
      <c r="CX37" s="599"/>
      <c r="CY37" s="599"/>
      <c r="CZ37" s="599"/>
      <c r="DA37" s="599"/>
      <c r="DB37" s="599"/>
      <c r="DC37" s="599"/>
      <c r="DD37" s="599"/>
      <c r="DE37" s="599"/>
      <c r="DF37" s="599"/>
      <c r="DG37" s="599"/>
      <c r="DH37" s="599"/>
      <c r="DI37" s="599"/>
      <c r="DJ37" s="599"/>
      <c r="DK37" s="599"/>
      <c r="DL37" s="599"/>
      <c r="DM37" s="599"/>
      <c r="DN37" s="599"/>
      <c r="DO37" s="605"/>
      <c r="DP37" s="605"/>
      <c r="DQ37" s="605"/>
      <c r="DR37" s="605"/>
      <c r="DS37" s="605"/>
      <c r="DT37" s="605"/>
      <c r="DU37" s="605"/>
      <c r="DV37" s="605"/>
      <c r="DW37" s="605"/>
      <c r="DX37" s="605"/>
      <c r="DY37" s="605"/>
      <c r="DZ37" s="605"/>
      <c r="EA37" s="605"/>
      <c r="EB37" s="605"/>
      <c r="EC37" s="605"/>
      <c r="ED37" s="605"/>
      <c r="EE37" s="605"/>
      <c r="EF37" s="605"/>
      <c r="EG37" s="605"/>
      <c r="EH37" s="605"/>
      <c r="EI37" s="605"/>
      <c r="EJ37" s="605"/>
      <c r="EK37" s="605"/>
      <c r="EL37" s="605"/>
      <c r="EM37" s="606"/>
      <c r="EN37" s="594"/>
      <c r="EO37" s="594"/>
      <c r="EP37" s="594"/>
      <c r="EQ37" s="594"/>
      <c r="ER37" s="595"/>
      <c r="ES37" s="606"/>
      <c r="ET37" s="594"/>
      <c r="EU37" s="594"/>
      <c r="EV37" s="594"/>
      <c r="EW37" s="594"/>
      <c r="EX37" s="595"/>
      <c r="EY37" s="606"/>
      <c r="EZ37" s="594"/>
      <c r="FA37" s="594"/>
      <c r="FB37" s="594"/>
      <c r="FC37" s="594"/>
      <c r="FD37" s="595"/>
      <c r="FE37" s="593"/>
      <c r="FF37" s="596"/>
      <c r="FG37" s="596"/>
      <c r="FH37" s="596"/>
      <c r="FI37" s="596"/>
      <c r="FJ37" s="597"/>
      <c r="FK37" s="593"/>
      <c r="FL37" s="596"/>
      <c r="FM37" s="596"/>
      <c r="FN37" s="596"/>
      <c r="FO37" s="596"/>
      <c r="FP37" s="597"/>
      <c r="FQ37" s="599"/>
      <c r="FR37" s="599"/>
      <c r="FS37" s="599"/>
      <c r="FT37" s="599"/>
      <c r="FU37" s="599"/>
      <c r="FV37" s="599"/>
      <c r="FW37" s="599"/>
      <c r="FX37" s="599"/>
      <c r="FY37" s="599"/>
      <c r="FZ37" s="599"/>
      <c r="GA37" s="599"/>
      <c r="GB37" s="599"/>
      <c r="GC37" s="598">
        <f>CA37</f>
        <v>21.336</v>
      </c>
      <c r="GD37" s="599"/>
      <c r="GE37" s="599"/>
      <c r="GF37" s="599"/>
      <c r="GG37" s="599"/>
      <c r="GH37" s="599"/>
      <c r="GI37" s="593">
        <f>GC37</f>
        <v>21.336</v>
      </c>
      <c r="GJ37" s="594"/>
      <c r="GK37" s="594"/>
      <c r="GL37" s="594"/>
      <c r="GM37" s="594"/>
      <c r="GN37" s="595"/>
      <c r="GO37" s="57"/>
    </row>
    <row r="38" spans="1:197" s="2" customFormat="1" ht="39.75" customHeight="1">
      <c r="A38" s="512">
        <v>22</v>
      </c>
      <c r="B38" s="513"/>
      <c r="C38" s="513"/>
      <c r="D38" s="514"/>
      <c r="E38" s="601" t="s">
        <v>57</v>
      </c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  <c r="AA38" s="602"/>
      <c r="AB38" s="602"/>
      <c r="AC38" s="602"/>
      <c r="AD38" s="603"/>
      <c r="AE38" s="606"/>
      <c r="AF38" s="594"/>
      <c r="AG38" s="594"/>
      <c r="AH38" s="594"/>
      <c r="AI38" s="594"/>
      <c r="AJ38" s="595"/>
      <c r="AK38" s="606"/>
      <c r="AL38" s="594"/>
      <c r="AM38" s="594"/>
      <c r="AN38" s="594"/>
      <c r="AO38" s="594"/>
      <c r="AP38" s="595"/>
      <c r="AQ38" s="606"/>
      <c r="AR38" s="594"/>
      <c r="AS38" s="594"/>
      <c r="AT38" s="594"/>
      <c r="AU38" s="594"/>
      <c r="AV38" s="595"/>
      <c r="AW38" s="606"/>
      <c r="AX38" s="594"/>
      <c r="AY38" s="594"/>
      <c r="AZ38" s="594"/>
      <c r="BA38" s="594"/>
      <c r="BB38" s="595"/>
      <c r="BC38" s="599"/>
      <c r="BD38" s="599"/>
      <c r="BE38" s="599"/>
      <c r="BF38" s="599"/>
      <c r="BG38" s="599"/>
      <c r="BH38" s="599"/>
      <c r="BI38" s="599"/>
      <c r="BJ38" s="599"/>
      <c r="BK38" s="599"/>
      <c r="BL38" s="599"/>
      <c r="BM38" s="599"/>
      <c r="BN38" s="599"/>
      <c r="BO38" s="599"/>
      <c r="BP38" s="599"/>
      <c r="BQ38" s="599"/>
      <c r="BR38" s="599"/>
      <c r="BS38" s="599"/>
      <c r="BT38" s="599"/>
      <c r="BU38" s="599"/>
      <c r="BV38" s="599"/>
      <c r="BW38" s="599"/>
      <c r="BX38" s="599"/>
      <c r="BY38" s="599"/>
      <c r="BZ38" s="599"/>
      <c r="CA38" s="593">
        <v>1.475</v>
      </c>
      <c r="CB38" s="596"/>
      <c r="CC38" s="596"/>
      <c r="CD38" s="596"/>
      <c r="CE38" s="596"/>
      <c r="CF38" s="596"/>
      <c r="CG38" s="596"/>
      <c r="CH38" s="596"/>
      <c r="CI38" s="597"/>
      <c r="CJ38" s="170"/>
      <c r="CK38" s="599"/>
      <c r="CL38" s="599"/>
      <c r="CM38" s="599"/>
      <c r="CN38" s="599"/>
      <c r="CO38" s="599"/>
      <c r="CP38" s="599"/>
      <c r="CQ38" s="599"/>
      <c r="CR38" s="599"/>
      <c r="CS38" s="599"/>
      <c r="CT38" s="599"/>
      <c r="CU38" s="599"/>
      <c r="CV38" s="599"/>
      <c r="CW38" s="599"/>
      <c r="CX38" s="599"/>
      <c r="CY38" s="599"/>
      <c r="CZ38" s="599"/>
      <c r="DA38" s="599"/>
      <c r="DB38" s="599"/>
      <c r="DC38" s="599"/>
      <c r="DD38" s="599"/>
      <c r="DE38" s="599"/>
      <c r="DF38" s="599"/>
      <c r="DG38" s="599"/>
      <c r="DH38" s="599"/>
      <c r="DI38" s="599"/>
      <c r="DJ38" s="599"/>
      <c r="DK38" s="599"/>
      <c r="DL38" s="599"/>
      <c r="DM38" s="599"/>
      <c r="DN38" s="599"/>
      <c r="DO38" s="605"/>
      <c r="DP38" s="605"/>
      <c r="DQ38" s="605"/>
      <c r="DR38" s="605"/>
      <c r="DS38" s="605"/>
      <c r="DT38" s="605"/>
      <c r="DU38" s="605"/>
      <c r="DV38" s="605"/>
      <c r="DW38" s="605"/>
      <c r="DX38" s="605"/>
      <c r="DY38" s="605"/>
      <c r="DZ38" s="605"/>
      <c r="EA38" s="598" t="s">
        <v>58</v>
      </c>
      <c r="EB38" s="599"/>
      <c r="EC38" s="599"/>
      <c r="ED38" s="599"/>
      <c r="EE38" s="599"/>
      <c r="EF38" s="599"/>
      <c r="EG38" s="598" t="str">
        <f>EA38</f>
        <v>0,630 км</v>
      </c>
      <c r="EH38" s="599"/>
      <c r="EI38" s="599"/>
      <c r="EJ38" s="599"/>
      <c r="EK38" s="599"/>
      <c r="EL38" s="599"/>
      <c r="EM38" s="606"/>
      <c r="EN38" s="594"/>
      <c r="EO38" s="594"/>
      <c r="EP38" s="594"/>
      <c r="EQ38" s="594"/>
      <c r="ER38" s="595"/>
      <c r="ES38" s="606"/>
      <c r="ET38" s="594"/>
      <c r="EU38" s="594"/>
      <c r="EV38" s="594"/>
      <c r="EW38" s="594"/>
      <c r="EX38" s="595"/>
      <c r="EY38" s="606"/>
      <c r="EZ38" s="594"/>
      <c r="FA38" s="594"/>
      <c r="FB38" s="594"/>
      <c r="FC38" s="594"/>
      <c r="FD38" s="595"/>
      <c r="FE38" s="593"/>
      <c r="FF38" s="596"/>
      <c r="FG38" s="596"/>
      <c r="FH38" s="596"/>
      <c r="FI38" s="596"/>
      <c r="FJ38" s="597"/>
      <c r="FK38" s="593"/>
      <c r="FL38" s="596"/>
      <c r="FM38" s="596"/>
      <c r="FN38" s="596"/>
      <c r="FO38" s="596"/>
      <c r="FP38" s="597"/>
      <c r="FQ38" s="599"/>
      <c r="FR38" s="599"/>
      <c r="FS38" s="599"/>
      <c r="FT38" s="599"/>
      <c r="FU38" s="599"/>
      <c r="FV38" s="599"/>
      <c r="FW38" s="599"/>
      <c r="FX38" s="599"/>
      <c r="FY38" s="599"/>
      <c r="FZ38" s="599"/>
      <c r="GA38" s="599"/>
      <c r="GB38" s="599"/>
      <c r="GC38" s="598">
        <f>CA38</f>
        <v>1.475</v>
      </c>
      <c r="GD38" s="599"/>
      <c r="GE38" s="599"/>
      <c r="GF38" s="599"/>
      <c r="GG38" s="599"/>
      <c r="GH38" s="599"/>
      <c r="GI38" s="593">
        <f>GC38</f>
        <v>1.475</v>
      </c>
      <c r="GJ38" s="594"/>
      <c r="GK38" s="594"/>
      <c r="GL38" s="594"/>
      <c r="GM38" s="594"/>
      <c r="GN38" s="595"/>
      <c r="GO38" s="57"/>
    </row>
    <row r="39" spans="1:197" s="2" customFormat="1" ht="39.75" customHeight="1">
      <c r="A39" s="512">
        <v>23</v>
      </c>
      <c r="B39" s="513"/>
      <c r="C39" s="513"/>
      <c r="D39" s="514"/>
      <c r="E39" s="601" t="s">
        <v>59</v>
      </c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3"/>
      <c r="AE39" s="606"/>
      <c r="AF39" s="594"/>
      <c r="AG39" s="594"/>
      <c r="AH39" s="594"/>
      <c r="AI39" s="594"/>
      <c r="AJ39" s="595"/>
      <c r="AK39" s="606"/>
      <c r="AL39" s="594"/>
      <c r="AM39" s="594"/>
      <c r="AN39" s="594"/>
      <c r="AO39" s="594"/>
      <c r="AP39" s="595"/>
      <c r="AQ39" s="606"/>
      <c r="AR39" s="594"/>
      <c r="AS39" s="594"/>
      <c r="AT39" s="594"/>
      <c r="AU39" s="594"/>
      <c r="AV39" s="595"/>
      <c r="AW39" s="606"/>
      <c r="AX39" s="594"/>
      <c r="AY39" s="594"/>
      <c r="AZ39" s="594"/>
      <c r="BA39" s="594"/>
      <c r="BB39" s="595"/>
      <c r="BC39" s="599"/>
      <c r="BD39" s="599"/>
      <c r="BE39" s="599"/>
      <c r="BF39" s="599"/>
      <c r="BG39" s="599"/>
      <c r="BH39" s="599"/>
      <c r="BI39" s="599"/>
      <c r="BJ39" s="599"/>
      <c r="BK39" s="599"/>
      <c r="BL39" s="599"/>
      <c r="BM39" s="599"/>
      <c r="BN39" s="599"/>
      <c r="BO39" s="599"/>
      <c r="BP39" s="599"/>
      <c r="BQ39" s="599"/>
      <c r="BR39" s="599"/>
      <c r="BS39" s="599"/>
      <c r="BT39" s="599"/>
      <c r="BU39" s="599"/>
      <c r="BV39" s="599"/>
      <c r="BW39" s="599"/>
      <c r="BX39" s="599"/>
      <c r="BY39" s="599"/>
      <c r="BZ39" s="599"/>
      <c r="CA39" s="593">
        <v>1.733</v>
      </c>
      <c r="CB39" s="596"/>
      <c r="CC39" s="596"/>
      <c r="CD39" s="596"/>
      <c r="CE39" s="596"/>
      <c r="CF39" s="596"/>
      <c r="CG39" s="596"/>
      <c r="CH39" s="596"/>
      <c r="CI39" s="597"/>
      <c r="CJ39" s="170"/>
      <c r="CK39" s="599"/>
      <c r="CL39" s="599"/>
      <c r="CM39" s="599"/>
      <c r="CN39" s="599"/>
      <c r="CO39" s="599"/>
      <c r="CP39" s="599"/>
      <c r="CQ39" s="599"/>
      <c r="CR39" s="599"/>
      <c r="CS39" s="599"/>
      <c r="CT39" s="599"/>
      <c r="CU39" s="599"/>
      <c r="CV39" s="599"/>
      <c r="CW39" s="599"/>
      <c r="CX39" s="599"/>
      <c r="CY39" s="599"/>
      <c r="CZ39" s="599"/>
      <c r="DA39" s="599"/>
      <c r="DB39" s="599"/>
      <c r="DC39" s="599"/>
      <c r="DD39" s="599"/>
      <c r="DE39" s="599"/>
      <c r="DF39" s="599"/>
      <c r="DG39" s="599"/>
      <c r="DH39" s="599"/>
      <c r="DI39" s="599"/>
      <c r="DJ39" s="599"/>
      <c r="DK39" s="599"/>
      <c r="DL39" s="599"/>
      <c r="DM39" s="599"/>
      <c r="DN39" s="599"/>
      <c r="DO39" s="605"/>
      <c r="DP39" s="605"/>
      <c r="DQ39" s="605"/>
      <c r="DR39" s="605"/>
      <c r="DS39" s="605"/>
      <c r="DT39" s="605"/>
      <c r="DU39" s="605"/>
      <c r="DV39" s="605"/>
      <c r="DW39" s="605"/>
      <c r="DX39" s="605"/>
      <c r="DY39" s="605"/>
      <c r="DZ39" s="605"/>
      <c r="EA39" s="598" t="s">
        <v>60</v>
      </c>
      <c r="EB39" s="599"/>
      <c r="EC39" s="599"/>
      <c r="ED39" s="599"/>
      <c r="EE39" s="599"/>
      <c r="EF39" s="599"/>
      <c r="EG39" s="598" t="str">
        <f>EA39</f>
        <v>0,500 км</v>
      </c>
      <c r="EH39" s="599"/>
      <c r="EI39" s="599"/>
      <c r="EJ39" s="599"/>
      <c r="EK39" s="599"/>
      <c r="EL39" s="599"/>
      <c r="EM39" s="606"/>
      <c r="EN39" s="594"/>
      <c r="EO39" s="594"/>
      <c r="EP39" s="594"/>
      <c r="EQ39" s="594"/>
      <c r="ER39" s="595"/>
      <c r="ES39" s="606"/>
      <c r="ET39" s="594"/>
      <c r="EU39" s="594"/>
      <c r="EV39" s="594"/>
      <c r="EW39" s="594"/>
      <c r="EX39" s="595"/>
      <c r="EY39" s="606"/>
      <c r="EZ39" s="594"/>
      <c r="FA39" s="594"/>
      <c r="FB39" s="594"/>
      <c r="FC39" s="594"/>
      <c r="FD39" s="595"/>
      <c r="FE39" s="593"/>
      <c r="FF39" s="596"/>
      <c r="FG39" s="596"/>
      <c r="FH39" s="596"/>
      <c r="FI39" s="596"/>
      <c r="FJ39" s="597"/>
      <c r="FK39" s="593"/>
      <c r="FL39" s="596"/>
      <c r="FM39" s="596"/>
      <c r="FN39" s="596"/>
      <c r="FO39" s="596"/>
      <c r="FP39" s="597"/>
      <c r="FQ39" s="599"/>
      <c r="FR39" s="599"/>
      <c r="FS39" s="599"/>
      <c r="FT39" s="599"/>
      <c r="FU39" s="599"/>
      <c r="FV39" s="599"/>
      <c r="FW39" s="599"/>
      <c r="FX39" s="599"/>
      <c r="FY39" s="599"/>
      <c r="FZ39" s="599"/>
      <c r="GA39" s="599"/>
      <c r="GB39" s="599"/>
      <c r="GC39" s="599">
        <f>CA39</f>
        <v>1.733</v>
      </c>
      <c r="GD39" s="599"/>
      <c r="GE39" s="599"/>
      <c r="GF39" s="599"/>
      <c r="GG39" s="599"/>
      <c r="GH39" s="599"/>
      <c r="GI39" s="606">
        <f>GC39</f>
        <v>1.733</v>
      </c>
      <c r="GJ39" s="594"/>
      <c r="GK39" s="594"/>
      <c r="GL39" s="594"/>
      <c r="GM39" s="594"/>
      <c r="GN39" s="595"/>
      <c r="GO39" s="57"/>
    </row>
    <row r="40" spans="1:197" s="2" customFormat="1" ht="10.5">
      <c r="A40" s="599"/>
      <c r="B40" s="599"/>
      <c r="C40" s="599"/>
      <c r="D40" s="599"/>
      <c r="E40" s="633"/>
      <c r="F40" s="634"/>
      <c r="G40" s="634"/>
      <c r="H40" s="634"/>
      <c r="I40" s="634"/>
      <c r="J40" s="634"/>
      <c r="K40" s="634"/>
      <c r="L40" s="634"/>
      <c r="M40" s="634"/>
      <c r="N40" s="634"/>
      <c r="O40" s="634"/>
      <c r="P40" s="634"/>
      <c r="Q40" s="634"/>
      <c r="R40" s="634"/>
      <c r="S40" s="634"/>
      <c r="T40" s="634"/>
      <c r="U40" s="634"/>
      <c r="V40" s="634"/>
      <c r="W40" s="634"/>
      <c r="X40" s="634"/>
      <c r="Y40" s="634"/>
      <c r="Z40" s="634"/>
      <c r="AA40" s="634"/>
      <c r="AB40" s="634"/>
      <c r="AC40" s="634"/>
      <c r="AD40" s="635"/>
      <c r="AE40" s="606"/>
      <c r="AF40" s="594"/>
      <c r="AG40" s="594"/>
      <c r="AH40" s="594"/>
      <c r="AI40" s="594"/>
      <c r="AJ40" s="595"/>
      <c r="AK40" s="606"/>
      <c r="AL40" s="594"/>
      <c r="AM40" s="594"/>
      <c r="AN40" s="594"/>
      <c r="AO40" s="594"/>
      <c r="AP40" s="595"/>
      <c r="AQ40" s="606"/>
      <c r="AR40" s="594"/>
      <c r="AS40" s="594"/>
      <c r="AT40" s="594"/>
      <c r="AU40" s="594"/>
      <c r="AV40" s="595"/>
      <c r="AW40" s="606"/>
      <c r="AX40" s="594"/>
      <c r="AY40" s="594"/>
      <c r="AZ40" s="594"/>
      <c r="BA40" s="594"/>
      <c r="BB40" s="595"/>
      <c r="BC40" s="599"/>
      <c r="BD40" s="599"/>
      <c r="BE40" s="599"/>
      <c r="BF40" s="599"/>
      <c r="BG40" s="599"/>
      <c r="BH40" s="599"/>
      <c r="BI40" s="599"/>
      <c r="BJ40" s="599"/>
      <c r="BK40" s="599"/>
      <c r="BL40" s="599"/>
      <c r="BM40" s="599"/>
      <c r="BN40" s="599"/>
      <c r="BO40" s="599"/>
      <c r="BP40" s="599"/>
      <c r="BQ40" s="599"/>
      <c r="BR40" s="599"/>
      <c r="BS40" s="599"/>
      <c r="BT40" s="599"/>
      <c r="BU40" s="599"/>
      <c r="BV40" s="599"/>
      <c r="BW40" s="599"/>
      <c r="BX40" s="599"/>
      <c r="BY40" s="599"/>
      <c r="BZ40" s="599"/>
      <c r="CA40" s="599"/>
      <c r="CB40" s="599"/>
      <c r="CC40" s="599"/>
      <c r="CD40" s="599"/>
      <c r="CE40" s="599"/>
      <c r="CF40" s="599"/>
      <c r="CG40" s="599"/>
      <c r="CH40" s="599"/>
      <c r="CI40" s="599"/>
      <c r="CJ40" s="599"/>
      <c r="CK40" s="599"/>
      <c r="CL40" s="599"/>
      <c r="CM40" s="599"/>
      <c r="CN40" s="599"/>
      <c r="CO40" s="599"/>
      <c r="CP40" s="599"/>
      <c r="CQ40" s="599"/>
      <c r="CR40" s="599"/>
      <c r="CS40" s="599"/>
      <c r="CT40" s="599"/>
      <c r="CU40" s="599"/>
      <c r="CV40" s="599"/>
      <c r="CW40" s="599"/>
      <c r="CX40" s="599"/>
      <c r="CY40" s="599"/>
      <c r="CZ40" s="599"/>
      <c r="DA40" s="599"/>
      <c r="DB40" s="599"/>
      <c r="DC40" s="599"/>
      <c r="DD40" s="599"/>
      <c r="DE40" s="599"/>
      <c r="DF40" s="599"/>
      <c r="DG40" s="599"/>
      <c r="DH40" s="599"/>
      <c r="DI40" s="599"/>
      <c r="DJ40" s="599"/>
      <c r="DK40" s="599"/>
      <c r="DL40" s="599"/>
      <c r="DM40" s="599"/>
      <c r="DN40" s="599"/>
      <c r="DO40" s="605"/>
      <c r="DP40" s="605"/>
      <c r="DQ40" s="605"/>
      <c r="DR40" s="605"/>
      <c r="DS40" s="605"/>
      <c r="DT40" s="605"/>
      <c r="DU40" s="605"/>
      <c r="DV40" s="605"/>
      <c r="DW40" s="605"/>
      <c r="DX40" s="605"/>
      <c r="DY40" s="605"/>
      <c r="DZ40" s="605"/>
      <c r="EA40" s="605"/>
      <c r="EB40" s="605"/>
      <c r="EC40" s="605"/>
      <c r="ED40" s="605"/>
      <c r="EE40" s="605"/>
      <c r="EF40" s="605"/>
      <c r="EG40" s="599"/>
      <c r="EH40" s="599"/>
      <c r="EI40" s="599"/>
      <c r="EJ40" s="599"/>
      <c r="EK40" s="599"/>
      <c r="EL40" s="599"/>
      <c r="EM40" s="599"/>
      <c r="EN40" s="599"/>
      <c r="EO40" s="599"/>
      <c r="EP40" s="599"/>
      <c r="EQ40" s="599"/>
      <c r="ER40" s="599"/>
      <c r="ES40" s="599"/>
      <c r="ET40" s="599"/>
      <c r="EU40" s="599"/>
      <c r="EV40" s="599"/>
      <c r="EW40" s="599"/>
      <c r="EX40" s="599"/>
      <c r="EY40" s="599"/>
      <c r="EZ40" s="599"/>
      <c r="FA40" s="599"/>
      <c r="FB40" s="599"/>
      <c r="FC40" s="599"/>
      <c r="FD40" s="599"/>
      <c r="FE40" s="599"/>
      <c r="FF40" s="599"/>
      <c r="FG40" s="599"/>
      <c r="FH40" s="599"/>
      <c r="FI40" s="599"/>
      <c r="FJ40" s="599"/>
      <c r="FK40" s="599"/>
      <c r="FL40" s="599"/>
      <c r="FM40" s="599"/>
      <c r="FN40" s="599"/>
      <c r="FO40" s="599"/>
      <c r="FP40" s="599"/>
      <c r="FQ40" s="599"/>
      <c r="FR40" s="599"/>
      <c r="FS40" s="599"/>
      <c r="FT40" s="599"/>
      <c r="FU40" s="599"/>
      <c r="FV40" s="599"/>
      <c r="FW40" s="599"/>
      <c r="FX40" s="599"/>
      <c r="FY40" s="599"/>
      <c r="FZ40" s="599"/>
      <c r="GA40" s="599"/>
      <c r="GB40" s="599"/>
      <c r="GC40" s="599"/>
      <c r="GD40" s="599"/>
      <c r="GE40" s="599"/>
      <c r="GF40" s="599"/>
      <c r="GG40" s="599"/>
      <c r="GH40" s="599"/>
      <c r="GI40" s="599"/>
      <c r="GJ40" s="599"/>
      <c r="GK40" s="599"/>
      <c r="GL40" s="599"/>
      <c r="GM40" s="599"/>
      <c r="GN40" s="599"/>
      <c r="GO40" s="57"/>
    </row>
    <row r="41" ht="12" customHeight="1" hidden="1"/>
    <row r="42" s="2" customFormat="1" ht="10.5" hidden="1">
      <c r="A42" s="29" t="s">
        <v>380</v>
      </c>
    </row>
    <row r="43" spans="1:197" s="2" customFormat="1" ht="10.5" hidden="1">
      <c r="A43" s="632" t="s">
        <v>394</v>
      </c>
      <c r="B43" s="632"/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T43" s="632"/>
      <c r="U43" s="632"/>
      <c r="V43" s="632"/>
      <c r="W43" s="632"/>
      <c r="X43" s="632"/>
      <c r="Y43" s="632"/>
      <c r="Z43" s="632"/>
      <c r="AA43" s="632"/>
      <c r="AB43" s="632"/>
      <c r="AC43" s="632"/>
      <c r="AD43" s="632"/>
      <c r="AE43" s="632"/>
      <c r="AF43" s="632"/>
      <c r="AG43" s="632"/>
      <c r="AH43" s="632"/>
      <c r="AI43" s="632"/>
      <c r="AJ43" s="632"/>
      <c r="AK43" s="632"/>
      <c r="AL43" s="632"/>
      <c r="AM43" s="632"/>
      <c r="AN43" s="632"/>
      <c r="AO43" s="632"/>
      <c r="AP43" s="632"/>
      <c r="AQ43" s="632"/>
      <c r="AR43" s="632"/>
      <c r="AS43" s="632"/>
      <c r="AT43" s="632"/>
      <c r="AU43" s="632"/>
      <c r="AV43" s="632"/>
      <c r="AW43" s="632"/>
      <c r="AX43" s="632"/>
      <c r="AY43" s="632"/>
      <c r="AZ43" s="632"/>
      <c r="BA43" s="632"/>
      <c r="BB43" s="632"/>
      <c r="BC43" s="632"/>
      <c r="BD43" s="632"/>
      <c r="BE43" s="632"/>
      <c r="BF43" s="632"/>
      <c r="BG43" s="632"/>
      <c r="BH43" s="632"/>
      <c r="BI43" s="632"/>
      <c r="BJ43" s="632"/>
      <c r="BK43" s="632"/>
      <c r="BL43" s="632"/>
      <c r="BM43" s="632"/>
      <c r="BN43" s="632"/>
      <c r="BO43" s="632"/>
      <c r="BP43" s="632"/>
      <c r="BQ43" s="632"/>
      <c r="BR43" s="632"/>
      <c r="BS43" s="632"/>
      <c r="BT43" s="632"/>
      <c r="BU43" s="632"/>
      <c r="BV43" s="632"/>
      <c r="BW43" s="632"/>
      <c r="BX43" s="632"/>
      <c r="BY43" s="632"/>
      <c r="BZ43" s="632"/>
      <c r="CA43" s="632"/>
      <c r="CB43" s="632"/>
      <c r="CC43" s="632"/>
      <c r="CD43" s="632"/>
      <c r="CE43" s="632"/>
      <c r="CF43" s="632"/>
      <c r="CG43" s="632"/>
      <c r="CH43" s="632"/>
      <c r="CI43" s="632"/>
      <c r="CJ43" s="632"/>
      <c r="CK43" s="632"/>
      <c r="CL43" s="632"/>
      <c r="CM43" s="632"/>
      <c r="CN43" s="632"/>
      <c r="CO43" s="632"/>
      <c r="CP43" s="632"/>
      <c r="CQ43" s="632"/>
      <c r="CR43" s="632"/>
      <c r="CS43" s="632"/>
      <c r="CT43" s="632"/>
      <c r="CU43" s="632"/>
      <c r="CV43" s="632"/>
      <c r="CW43" s="632"/>
      <c r="CX43" s="632"/>
      <c r="CY43" s="632"/>
      <c r="CZ43" s="632"/>
      <c r="DA43" s="632"/>
      <c r="DB43" s="632"/>
      <c r="DC43" s="632"/>
      <c r="DD43" s="632"/>
      <c r="DE43" s="632"/>
      <c r="DF43" s="632"/>
      <c r="DG43" s="632"/>
      <c r="DH43" s="632"/>
      <c r="DI43" s="632"/>
      <c r="DJ43" s="632"/>
      <c r="DK43" s="632"/>
      <c r="DL43" s="632"/>
      <c r="DM43" s="632"/>
      <c r="DN43" s="632"/>
      <c r="DO43" s="632"/>
      <c r="DP43" s="632"/>
      <c r="DQ43" s="632"/>
      <c r="DR43" s="632"/>
      <c r="DS43" s="632"/>
      <c r="DT43" s="632"/>
      <c r="DU43" s="632"/>
      <c r="DV43" s="632"/>
      <c r="DW43" s="632"/>
      <c r="DX43" s="632"/>
      <c r="DY43" s="632"/>
      <c r="DZ43" s="632"/>
      <c r="EA43" s="632"/>
      <c r="EB43" s="632"/>
      <c r="EC43" s="632"/>
      <c r="ED43" s="632"/>
      <c r="EE43" s="632"/>
      <c r="EF43" s="632"/>
      <c r="EG43" s="632"/>
      <c r="EH43" s="632"/>
      <c r="EI43" s="632"/>
      <c r="EJ43" s="632"/>
      <c r="EK43" s="632"/>
      <c r="EL43" s="632"/>
      <c r="EM43" s="632"/>
      <c r="EN43" s="632"/>
      <c r="EO43" s="632"/>
      <c r="EP43" s="632"/>
      <c r="EQ43" s="632"/>
      <c r="ER43" s="632"/>
      <c r="ES43" s="632"/>
      <c r="ET43" s="632"/>
      <c r="EU43" s="632"/>
      <c r="EV43" s="632"/>
      <c r="EW43" s="632"/>
      <c r="EX43" s="632"/>
      <c r="EY43" s="632"/>
      <c r="EZ43" s="632"/>
      <c r="FA43" s="632"/>
      <c r="FB43" s="632"/>
      <c r="FC43" s="632"/>
      <c r="FD43" s="632"/>
      <c r="FE43" s="632"/>
      <c r="FF43" s="632"/>
      <c r="FG43" s="632"/>
      <c r="FH43" s="632"/>
      <c r="FI43" s="632"/>
      <c r="FJ43" s="632"/>
      <c r="FK43" s="632"/>
      <c r="FL43" s="632"/>
      <c r="FM43" s="632"/>
      <c r="FN43" s="632"/>
      <c r="FO43" s="632"/>
      <c r="FP43" s="632"/>
      <c r="FQ43" s="632"/>
      <c r="FR43" s="632"/>
      <c r="FS43" s="632"/>
      <c r="FT43" s="632"/>
      <c r="FU43" s="632"/>
      <c r="FV43" s="632"/>
      <c r="FW43" s="632"/>
      <c r="FX43" s="632"/>
      <c r="FY43" s="632"/>
      <c r="FZ43" s="632"/>
      <c r="GA43" s="632"/>
      <c r="GB43" s="632"/>
      <c r="GC43" s="632"/>
      <c r="GD43" s="632"/>
      <c r="GE43" s="632"/>
      <c r="GF43" s="632"/>
      <c r="GG43" s="632"/>
      <c r="GH43" s="632"/>
      <c r="GI43" s="632"/>
      <c r="GJ43" s="632"/>
      <c r="GK43" s="632"/>
      <c r="GL43" s="632"/>
      <c r="GM43" s="632"/>
      <c r="GN43" s="632"/>
      <c r="GO43" s="54"/>
    </row>
    <row r="44" spans="1:197" s="2" customFormat="1" ht="10.5" hidden="1">
      <c r="A44" s="632"/>
      <c r="B44" s="632"/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  <c r="AI44" s="632"/>
      <c r="AJ44" s="632"/>
      <c r="AK44" s="632"/>
      <c r="AL44" s="632"/>
      <c r="AM44" s="632"/>
      <c r="AN44" s="632"/>
      <c r="AO44" s="632"/>
      <c r="AP44" s="632"/>
      <c r="AQ44" s="632"/>
      <c r="AR44" s="632"/>
      <c r="AS44" s="632"/>
      <c r="AT44" s="632"/>
      <c r="AU44" s="632"/>
      <c r="AV44" s="632"/>
      <c r="AW44" s="632"/>
      <c r="AX44" s="632"/>
      <c r="AY44" s="632"/>
      <c r="AZ44" s="632"/>
      <c r="BA44" s="632"/>
      <c r="BB44" s="632"/>
      <c r="BC44" s="632"/>
      <c r="BD44" s="632"/>
      <c r="BE44" s="632"/>
      <c r="BF44" s="632"/>
      <c r="BG44" s="632"/>
      <c r="BH44" s="632"/>
      <c r="BI44" s="632"/>
      <c r="BJ44" s="632"/>
      <c r="BK44" s="632"/>
      <c r="BL44" s="632"/>
      <c r="BM44" s="632"/>
      <c r="BN44" s="632"/>
      <c r="BO44" s="632"/>
      <c r="BP44" s="632"/>
      <c r="BQ44" s="632"/>
      <c r="BR44" s="632"/>
      <c r="BS44" s="632"/>
      <c r="BT44" s="632"/>
      <c r="BU44" s="632"/>
      <c r="BV44" s="632"/>
      <c r="BW44" s="632"/>
      <c r="BX44" s="632"/>
      <c r="BY44" s="632"/>
      <c r="BZ44" s="632"/>
      <c r="CA44" s="632"/>
      <c r="CB44" s="632"/>
      <c r="CC44" s="632"/>
      <c r="CD44" s="632"/>
      <c r="CE44" s="632"/>
      <c r="CF44" s="632"/>
      <c r="CG44" s="632"/>
      <c r="CH44" s="632"/>
      <c r="CI44" s="632"/>
      <c r="CJ44" s="632"/>
      <c r="CK44" s="632"/>
      <c r="CL44" s="632"/>
      <c r="CM44" s="632"/>
      <c r="CN44" s="632"/>
      <c r="CO44" s="632"/>
      <c r="CP44" s="632"/>
      <c r="CQ44" s="632"/>
      <c r="CR44" s="632"/>
      <c r="CS44" s="632"/>
      <c r="CT44" s="632"/>
      <c r="CU44" s="632"/>
      <c r="CV44" s="632"/>
      <c r="CW44" s="632"/>
      <c r="CX44" s="632"/>
      <c r="CY44" s="632"/>
      <c r="CZ44" s="632"/>
      <c r="DA44" s="632"/>
      <c r="DB44" s="632"/>
      <c r="DC44" s="632"/>
      <c r="DD44" s="632"/>
      <c r="DE44" s="632"/>
      <c r="DF44" s="632"/>
      <c r="DG44" s="632"/>
      <c r="DH44" s="632"/>
      <c r="DI44" s="632"/>
      <c r="DJ44" s="632"/>
      <c r="DK44" s="632"/>
      <c r="DL44" s="632"/>
      <c r="DM44" s="632"/>
      <c r="DN44" s="632"/>
      <c r="DO44" s="632"/>
      <c r="DP44" s="632"/>
      <c r="DQ44" s="632"/>
      <c r="DR44" s="632"/>
      <c r="DS44" s="632"/>
      <c r="DT44" s="632"/>
      <c r="DU44" s="632"/>
      <c r="DV44" s="632"/>
      <c r="DW44" s="632"/>
      <c r="DX44" s="632"/>
      <c r="DY44" s="632"/>
      <c r="DZ44" s="632"/>
      <c r="EA44" s="632"/>
      <c r="EB44" s="632"/>
      <c r="EC44" s="632"/>
      <c r="ED44" s="632"/>
      <c r="EE44" s="632"/>
      <c r="EF44" s="632"/>
      <c r="EG44" s="632"/>
      <c r="EH44" s="632"/>
      <c r="EI44" s="632"/>
      <c r="EJ44" s="632"/>
      <c r="EK44" s="632"/>
      <c r="EL44" s="632"/>
      <c r="EM44" s="632"/>
      <c r="EN44" s="632"/>
      <c r="EO44" s="632"/>
      <c r="EP44" s="632"/>
      <c r="EQ44" s="632"/>
      <c r="ER44" s="632"/>
      <c r="ES44" s="632"/>
      <c r="ET44" s="632"/>
      <c r="EU44" s="632"/>
      <c r="EV44" s="632"/>
      <c r="EW44" s="632"/>
      <c r="EX44" s="632"/>
      <c r="EY44" s="632"/>
      <c r="EZ44" s="632"/>
      <c r="FA44" s="632"/>
      <c r="FB44" s="632"/>
      <c r="FC44" s="632"/>
      <c r="FD44" s="632"/>
      <c r="FE44" s="632"/>
      <c r="FF44" s="632"/>
      <c r="FG44" s="632"/>
      <c r="FH44" s="632"/>
      <c r="FI44" s="632"/>
      <c r="FJ44" s="632"/>
      <c r="FK44" s="632"/>
      <c r="FL44" s="632"/>
      <c r="FM44" s="632"/>
      <c r="FN44" s="632"/>
      <c r="FO44" s="632"/>
      <c r="FP44" s="632"/>
      <c r="FQ44" s="632"/>
      <c r="FR44" s="632"/>
      <c r="FS44" s="632"/>
      <c r="FT44" s="632"/>
      <c r="FU44" s="632"/>
      <c r="FV44" s="632"/>
      <c r="FW44" s="632"/>
      <c r="FX44" s="632"/>
      <c r="FY44" s="632"/>
      <c r="FZ44" s="632"/>
      <c r="GA44" s="632"/>
      <c r="GB44" s="632"/>
      <c r="GC44" s="632"/>
      <c r="GD44" s="632"/>
      <c r="GE44" s="632"/>
      <c r="GF44" s="632"/>
      <c r="GG44" s="632"/>
      <c r="GH44" s="632"/>
      <c r="GI44" s="632"/>
      <c r="GJ44" s="632"/>
      <c r="GK44" s="632"/>
      <c r="GL44" s="632"/>
      <c r="GM44" s="632"/>
      <c r="GN44" s="632"/>
      <c r="GO44" s="54"/>
    </row>
    <row r="45" s="2" customFormat="1" ht="10.5" hidden="1">
      <c r="A45" s="29" t="s">
        <v>406</v>
      </c>
    </row>
    <row r="46" s="2" customFormat="1" ht="10.5" hidden="1">
      <c r="A46" s="29" t="s">
        <v>407</v>
      </c>
    </row>
    <row r="49" spans="1:196" ht="15">
      <c r="A49" s="645" t="s">
        <v>403</v>
      </c>
      <c r="B49" s="645"/>
      <c r="C49" s="645"/>
      <c r="D49" s="645"/>
      <c r="E49" s="645"/>
      <c r="F49" s="645"/>
      <c r="G49" s="645"/>
      <c r="H49" s="645"/>
      <c r="I49" s="645"/>
      <c r="J49" s="645"/>
      <c r="K49" s="645"/>
      <c r="L49" s="645"/>
      <c r="M49" s="645"/>
      <c r="N49" s="645"/>
      <c r="O49" s="645"/>
      <c r="P49" s="645"/>
      <c r="Q49" s="645"/>
      <c r="R49" s="645"/>
      <c r="S49" s="645"/>
      <c r="T49" s="645"/>
      <c r="U49" s="645"/>
      <c r="V49" s="645"/>
      <c r="W49" s="645"/>
      <c r="X49" s="645"/>
      <c r="Y49" s="645"/>
      <c r="Z49" s="645"/>
      <c r="AA49" s="645"/>
      <c r="AB49" s="645"/>
      <c r="AC49" s="645"/>
      <c r="AD49" s="645"/>
      <c r="AE49" s="645"/>
      <c r="AF49" s="645"/>
      <c r="AG49" s="645"/>
      <c r="AH49" s="645"/>
      <c r="AI49" s="645"/>
      <c r="AJ49" s="645"/>
      <c r="AK49" s="645"/>
      <c r="AL49" s="645"/>
      <c r="AM49" s="645"/>
      <c r="AN49" s="645"/>
      <c r="AO49" s="645"/>
      <c r="AP49" s="645"/>
      <c r="AQ49" s="645"/>
      <c r="AR49" s="645"/>
      <c r="AS49" s="645"/>
      <c r="AT49" s="645"/>
      <c r="AU49" s="645"/>
      <c r="AV49" s="645"/>
      <c r="AW49" s="645"/>
      <c r="AX49" s="645"/>
      <c r="AY49" s="645"/>
      <c r="AZ49" s="645"/>
      <c r="BA49" s="645"/>
      <c r="BB49" s="645"/>
      <c r="BC49" s="645"/>
      <c r="BD49" s="645"/>
      <c r="BE49" s="645"/>
      <c r="BF49" s="645"/>
      <c r="BG49" s="645"/>
      <c r="BH49" s="645"/>
      <c r="BI49" s="645"/>
      <c r="BJ49" s="645"/>
      <c r="BK49" s="645"/>
      <c r="BL49" s="645"/>
      <c r="BM49" s="645"/>
      <c r="BN49" s="645"/>
      <c r="BO49" s="645"/>
      <c r="BP49" s="645"/>
      <c r="BQ49" s="645"/>
      <c r="BR49" s="645"/>
      <c r="BS49" s="645"/>
      <c r="BT49" s="645"/>
      <c r="BU49" s="645"/>
      <c r="BV49" s="645"/>
      <c r="BW49" s="645"/>
      <c r="BX49" s="645"/>
      <c r="BY49" s="645"/>
      <c r="BZ49" s="645"/>
      <c r="CA49" s="645"/>
      <c r="CB49" s="645"/>
      <c r="CC49" s="645"/>
      <c r="CD49" s="645"/>
      <c r="CE49" s="645"/>
      <c r="CF49" s="645"/>
      <c r="CG49" s="645"/>
      <c r="CH49" s="645"/>
      <c r="CI49" s="645"/>
      <c r="CJ49" s="645"/>
      <c r="CK49" s="645"/>
      <c r="CL49" s="645"/>
      <c r="CM49" s="645"/>
      <c r="CN49" s="645"/>
      <c r="CO49" s="645"/>
      <c r="CP49" s="645"/>
      <c r="CQ49" s="645"/>
      <c r="CR49" s="645"/>
      <c r="CS49" s="645"/>
      <c r="CT49" s="645"/>
      <c r="CU49" s="645"/>
      <c r="CV49" s="645"/>
      <c r="CW49" s="645"/>
      <c r="CX49" s="645"/>
      <c r="CY49" s="645"/>
      <c r="CZ49" s="645"/>
      <c r="DA49" s="645"/>
      <c r="DB49" s="645"/>
      <c r="DC49" s="645"/>
      <c r="DD49" s="645"/>
      <c r="DE49" s="645"/>
      <c r="DF49" s="645"/>
      <c r="DG49" s="645"/>
      <c r="DH49" s="645"/>
      <c r="DI49" s="645"/>
      <c r="DJ49" s="645"/>
      <c r="DK49" s="645"/>
      <c r="DL49" s="645"/>
      <c r="DM49" s="645"/>
      <c r="DN49" s="645"/>
      <c r="DO49" s="645"/>
      <c r="DP49" s="645"/>
      <c r="DQ49" s="645"/>
      <c r="DR49" s="645"/>
      <c r="DS49" s="645"/>
      <c r="DT49" s="645"/>
      <c r="DU49" s="645"/>
      <c r="DV49" s="645"/>
      <c r="DW49" s="645"/>
      <c r="DX49" s="645"/>
      <c r="DY49" s="645"/>
      <c r="DZ49" s="645"/>
      <c r="EA49" s="645"/>
      <c r="EB49" s="645"/>
      <c r="EC49" s="645"/>
      <c r="ED49" s="645"/>
      <c r="EE49" s="645"/>
      <c r="EF49" s="645"/>
      <c r="EG49" s="645"/>
      <c r="EH49" s="645"/>
      <c r="EI49" s="645"/>
      <c r="EJ49" s="645"/>
      <c r="EK49" s="645"/>
      <c r="EL49" s="645"/>
      <c r="EM49" s="645"/>
      <c r="EN49" s="645"/>
      <c r="EO49" s="645"/>
      <c r="EP49" s="645"/>
      <c r="EQ49" s="645"/>
      <c r="ER49" s="645"/>
      <c r="ES49" s="645"/>
      <c r="ET49" s="645"/>
      <c r="EU49" s="645"/>
      <c r="EV49" s="645"/>
      <c r="EW49" s="645"/>
      <c r="EX49" s="645"/>
      <c r="EY49" s="645"/>
      <c r="EZ49" s="645"/>
      <c r="FA49" s="645"/>
      <c r="FB49" s="645"/>
      <c r="FC49" s="645"/>
      <c r="FD49" s="645"/>
      <c r="FE49" s="645"/>
      <c r="FF49" s="645"/>
      <c r="FG49" s="645"/>
      <c r="FH49" s="645"/>
      <c r="FI49" s="645"/>
      <c r="FJ49" s="645"/>
      <c r="FK49" s="645"/>
      <c r="FL49" s="645"/>
      <c r="FM49" s="645"/>
      <c r="FN49" s="645"/>
      <c r="FO49" s="645"/>
      <c r="FP49" s="645"/>
      <c r="FQ49" s="645"/>
      <c r="FR49" s="645"/>
      <c r="FS49" s="645"/>
      <c r="FT49" s="645"/>
      <c r="FU49" s="645"/>
      <c r="FV49" s="645"/>
      <c r="FW49" s="645"/>
      <c r="FX49" s="645"/>
      <c r="FY49" s="645"/>
      <c r="FZ49" s="645"/>
      <c r="GA49" s="645"/>
      <c r="GB49" s="645"/>
      <c r="GC49" s="645"/>
      <c r="GD49" s="645"/>
      <c r="GE49" s="645"/>
      <c r="GF49" s="645"/>
      <c r="GG49" s="645"/>
      <c r="GH49" s="645"/>
      <c r="GI49" s="645"/>
      <c r="GJ49" s="645"/>
      <c r="GK49" s="645"/>
      <c r="GL49" s="645"/>
      <c r="GM49" s="645"/>
      <c r="GN49" s="645"/>
    </row>
  </sheetData>
  <sheetProtection/>
  <mergeCells count="677">
    <mergeCell ref="BC20:BH20"/>
    <mergeCell ref="GC16:GH17"/>
    <mergeCell ref="FW16:GB17"/>
    <mergeCell ref="FQ16:FV17"/>
    <mergeCell ref="EG16:EL17"/>
    <mergeCell ref="EM16:FP16"/>
    <mergeCell ref="EM17:ER17"/>
    <mergeCell ref="ES17:EX17"/>
    <mergeCell ref="EY17:FD17"/>
    <mergeCell ref="EY20:FD20"/>
    <mergeCell ref="A49:GN49"/>
    <mergeCell ref="CA20:CJ20"/>
    <mergeCell ref="CK20:CP20"/>
    <mergeCell ref="E20:AD20"/>
    <mergeCell ref="A20:D20"/>
    <mergeCell ref="AE20:AJ20"/>
    <mergeCell ref="AK20:AP20"/>
    <mergeCell ref="AQ20:AV20"/>
    <mergeCell ref="AW20:BB20"/>
    <mergeCell ref="GI24:GN24"/>
    <mergeCell ref="CQ20:CV20"/>
    <mergeCell ref="CW20:DB20"/>
    <mergeCell ref="DC20:DH20"/>
    <mergeCell ref="DI20:DN20"/>
    <mergeCell ref="BC24:BH24"/>
    <mergeCell ref="BI24:BN24"/>
    <mergeCell ref="BU20:BZ20"/>
    <mergeCell ref="BI20:BN20"/>
    <mergeCell ref="BO20:BT20"/>
    <mergeCell ref="BU24:BZ24"/>
    <mergeCell ref="GC23:GH23"/>
    <mergeCell ref="GI23:GN23"/>
    <mergeCell ref="FK23:FP23"/>
    <mergeCell ref="FQ23:FV23"/>
    <mergeCell ref="FW23:GB23"/>
    <mergeCell ref="DO24:DT24"/>
    <mergeCell ref="DU24:DZ24"/>
    <mergeCell ref="DO23:DT23"/>
    <mergeCell ref="EY23:FD23"/>
    <mergeCell ref="AE24:AJ24"/>
    <mergeCell ref="AK24:AP24"/>
    <mergeCell ref="AQ24:AV24"/>
    <mergeCell ref="AW24:BB24"/>
    <mergeCell ref="BI29:BN29"/>
    <mergeCell ref="BI31:BN31"/>
    <mergeCell ref="BI26:BN26"/>
    <mergeCell ref="BC29:BH29"/>
    <mergeCell ref="AW31:BB31"/>
    <mergeCell ref="BC31:BH31"/>
    <mergeCell ref="BI32:BN32"/>
    <mergeCell ref="AE25:AJ25"/>
    <mergeCell ref="AK25:AP25"/>
    <mergeCell ref="AQ25:AV25"/>
    <mergeCell ref="AE26:AJ26"/>
    <mergeCell ref="AK26:AP26"/>
    <mergeCell ref="AQ26:AV26"/>
    <mergeCell ref="AW26:BB26"/>
    <mergeCell ref="BI27:BN27"/>
    <mergeCell ref="BC26:BH26"/>
    <mergeCell ref="BO24:BT24"/>
    <mergeCell ref="BO27:BT27"/>
    <mergeCell ref="BU27:BZ27"/>
    <mergeCell ref="DU20:DZ20"/>
    <mergeCell ref="DU19:DZ19"/>
    <mergeCell ref="FQ19:FV19"/>
    <mergeCell ref="FE20:FJ20"/>
    <mergeCell ref="EA19:EF19"/>
    <mergeCell ref="EG20:EL20"/>
    <mergeCell ref="FK20:FP20"/>
    <mergeCell ref="EA20:EF20"/>
    <mergeCell ref="EM20:ER20"/>
    <mergeCell ref="ES20:EX20"/>
    <mergeCell ref="CK17:CP17"/>
    <mergeCell ref="DC17:DH17"/>
    <mergeCell ref="EA16:EF17"/>
    <mergeCell ref="DU16:DZ17"/>
    <mergeCell ref="DO16:DT17"/>
    <mergeCell ref="CW17:DB17"/>
    <mergeCell ref="EM18:GN18"/>
    <mergeCell ref="CW40:DB40"/>
    <mergeCell ref="EM40:ER40"/>
    <mergeCell ref="ES40:EX40"/>
    <mergeCell ref="GI16:GN17"/>
    <mergeCell ref="FK17:FP17"/>
    <mergeCell ref="FE17:FJ17"/>
    <mergeCell ref="GI19:GN19"/>
    <mergeCell ref="DO19:DT19"/>
    <mergeCell ref="GI20:GN20"/>
    <mergeCell ref="DO20:DT20"/>
    <mergeCell ref="GI40:GN40"/>
    <mergeCell ref="EY40:FD40"/>
    <mergeCell ref="EY19:FD19"/>
    <mergeCell ref="A43:GN44"/>
    <mergeCell ref="E40:AD40"/>
    <mergeCell ref="DI40:DN40"/>
    <mergeCell ref="DC40:DH40"/>
    <mergeCell ref="CA40:CJ40"/>
    <mergeCell ref="CK40:CP40"/>
    <mergeCell ref="CQ40:CV40"/>
    <mergeCell ref="EM19:ER19"/>
    <mergeCell ref="ES19:EX19"/>
    <mergeCell ref="FE19:FJ19"/>
    <mergeCell ref="FK19:FP19"/>
    <mergeCell ref="FW19:GB19"/>
    <mergeCell ref="GC19:GH19"/>
    <mergeCell ref="EG40:EL40"/>
    <mergeCell ref="CK18:EL18"/>
    <mergeCell ref="CQ24:CV24"/>
    <mergeCell ref="CW24:DB24"/>
    <mergeCell ref="EG19:EL19"/>
    <mergeCell ref="CK19:CP19"/>
    <mergeCell ref="DO40:DT40"/>
    <mergeCell ref="DU40:DZ40"/>
    <mergeCell ref="EA40:EF40"/>
    <mergeCell ref="CK22:CP22"/>
    <mergeCell ref="CA15:CJ17"/>
    <mergeCell ref="CA18:CJ18"/>
    <mergeCell ref="CA19:CJ19"/>
    <mergeCell ref="CW19:DB19"/>
    <mergeCell ref="CK16:DN16"/>
    <mergeCell ref="DC19:DH19"/>
    <mergeCell ref="CQ17:CV17"/>
    <mergeCell ref="DI19:DN19"/>
    <mergeCell ref="CQ19:CV19"/>
    <mergeCell ref="DI17:DN17"/>
    <mergeCell ref="AQ40:AV40"/>
    <mergeCell ref="BO18:BT18"/>
    <mergeCell ref="BU18:BZ18"/>
    <mergeCell ref="BO19:BT19"/>
    <mergeCell ref="AW40:BB40"/>
    <mergeCell ref="BC40:BH40"/>
    <mergeCell ref="BI40:BN40"/>
    <mergeCell ref="BU40:BZ40"/>
    <mergeCell ref="BO40:BT40"/>
    <mergeCell ref="BI19:BN19"/>
    <mergeCell ref="AK18:AP18"/>
    <mergeCell ref="AW18:BB18"/>
    <mergeCell ref="AQ19:AV19"/>
    <mergeCell ref="BC15:BZ16"/>
    <mergeCell ref="AE17:BB17"/>
    <mergeCell ref="BI18:BN18"/>
    <mergeCell ref="BC18:BH18"/>
    <mergeCell ref="BC17:BZ17"/>
    <mergeCell ref="A40:D40"/>
    <mergeCell ref="AE40:AJ40"/>
    <mergeCell ref="AK40:AP40"/>
    <mergeCell ref="BU19:BZ19"/>
    <mergeCell ref="AK19:AP19"/>
    <mergeCell ref="AW19:BB19"/>
    <mergeCell ref="BC19:BH19"/>
    <mergeCell ref="A19:D19"/>
    <mergeCell ref="E19:AD19"/>
    <mergeCell ref="AE19:AJ19"/>
    <mergeCell ref="FH1:GN1"/>
    <mergeCell ref="FH8:GN8"/>
    <mergeCell ref="FH9:GN9"/>
    <mergeCell ref="GK10:GN10"/>
    <mergeCell ref="GI10:GJ10"/>
    <mergeCell ref="FI10:FK10"/>
    <mergeCell ref="FL10:FM10"/>
    <mergeCell ref="FN10:GH10"/>
    <mergeCell ref="GK11:GN11"/>
    <mergeCell ref="FG10:FH10"/>
    <mergeCell ref="CK15:GN15"/>
    <mergeCell ref="FH5:GN5"/>
    <mergeCell ref="A13:GN13"/>
    <mergeCell ref="A15:D18"/>
    <mergeCell ref="E15:AD18"/>
    <mergeCell ref="AE18:AJ18"/>
    <mergeCell ref="AQ18:AV18"/>
    <mergeCell ref="AE15:BB16"/>
    <mergeCell ref="FQ20:FV20"/>
    <mergeCell ref="FW20:GB20"/>
    <mergeCell ref="GC20:GH20"/>
    <mergeCell ref="ES24:EX24"/>
    <mergeCell ref="FE23:FJ23"/>
    <mergeCell ref="ES21:EX21"/>
    <mergeCell ref="EY21:FD21"/>
    <mergeCell ref="FE21:FJ21"/>
    <mergeCell ref="FK21:FP21"/>
    <mergeCell ref="ES22:EX22"/>
    <mergeCell ref="FW40:GB40"/>
    <mergeCell ref="GC40:GH40"/>
    <mergeCell ref="FQ40:FV40"/>
    <mergeCell ref="GC24:GH24"/>
    <mergeCell ref="GC25:GH25"/>
    <mergeCell ref="FW24:GB24"/>
    <mergeCell ref="FQ24:FV24"/>
    <mergeCell ref="FQ25:FV25"/>
    <mergeCell ref="FW25:GB25"/>
    <mergeCell ref="FQ31:FV31"/>
    <mergeCell ref="FE40:FJ40"/>
    <mergeCell ref="FK40:FP40"/>
    <mergeCell ref="EG24:EL24"/>
    <mergeCell ref="EM24:ER24"/>
    <mergeCell ref="ES26:EX26"/>
    <mergeCell ref="EY26:FD26"/>
    <mergeCell ref="FE26:FJ26"/>
    <mergeCell ref="EY24:FD24"/>
    <mergeCell ref="FE24:FJ24"/>
    <mergeCell ref="FK24:FP24"/>
    <mergeCell ref="EA24:EF24"/>
    <mergeCell ref="CQ23:CV23"/>
    <mergeCell ref="CA24:CI24"/>
    <mergeCell ref="ES23:EX23"/>
    <mergeCell ref="CK24:CP24"/>
    <mergeCell ref="EA23:EF23"/>
    <mergeCell ref="EG23:EL23"/>
    <mergeCell ref="EM23:ER23"/>
    <mergeCell ref="CA23:CI23"/>
    <mergeCell ref="CK23:CP23"/>
    <mergeCell ref="DC23:DH23"/>
    <mergeCell ref="DI23:DN23"/>
    <mergeCell ref="DU23:DZ23"/>
    <mergeCell ref="DC24:DH24"/>
    <mergeCell ref="DI24:DN24"/>
    <mergeCell ref="GI22:GN22"/>
    <mergeCell ref="EY22:FD22"/>
    <mergeCell ref="FE22:FJ22"/>
    <mergeCell ref="FK22:FP22"/>
    <mergeCell ref="FQ22:FV22"/>
    <mergeCell ref="FW22:GB22"/>
    <mergeCell ref="GC22:GH22"/>
    <mergeCell ref="BC21:BH21"/>
    <mergeCell ref="BI21:BN21"/>
    <mergeCell ref="BO21:BT21"/>
    <mergeCell ref="DI22:DN22"/>
    <mergeCell ref="CQ22:CV22"/>
    <mergeCell ref="CW22:DB22"/>
    <mergeCell ref="DC22:DH22"/>
    <mergeCell ref="BU21:BZ21"/>
    <mergeCell ref="CA21:CI21"/>
    <mergeCell ref="DC21:DH21"/>
    <mergeCell ref="EG21:EL21"/>
    <mergeCell ref="BO22:BT22"/>
    <mergeCell ref="BU22:BZ22"/>
    <mergeCell ref="CA22:CI22"/>
    <mergeCell ref="DO22:DT22"/>
    <mergeCell ref="DU22:DZ22"/>
    <mergeCell ref="EA22:EF22"/>
    <mergeCell ref="EG22:EL22"/>
    <mergeCell ref="EM21:ER21"/>
    <mergeCell ref="BI22:BN22"/>
    <mergeCell ref="DI21:DN21"/>
    <mergeCell ref="DO21:DT21"/>
    <mergeCell ref="DU21:DZ21"/>
    <mergeCell ref="CK21:CP21"/>
    <mergeCell ref="CQ21:CV21"/>
    <mergeCell ref="CW21:DB21"/>
    <mergeCell ref="EA21:EF21"/>
    <mergeCell ref="GI21:GN21"/>
    <mergeCell ref="FQ21:FV21"/>
    <mergeCell ref="FW21:GB21"/>
    <mergeCell ref="GC21:GH21"/>
    <mergeCell ref="E21:AD21"/>
    <mergeCell ref="AE21:AJ21"/>
    <mergeCell ref="AK21:AP21"/>
    <mergeCell ref="AQ21:AV21"/>
    <mergeCell ref="AW21:BB21"/>
    <mergeCell ref="A26:D26"/>
    <mergeCell ref="A23:D23"/>
    <mergeCell ref="A24:D24"/>
    <mergeCell ref="A25:D25"/>
    <mergeCell ref="A21:D21"/>
    <mergeCell ref="E26:AD26"/>
    <mergeCell ref="E23:AD23"/>
    <mergeCell ref="E24:AD24"/>
    <mergeCell ref="E25:AD25"/>
    <mergeCell ref="A22:D22"/>
    <mergeCell ref="BO26:BT26"/>
    <mergeCell ref="BU26:BZ26"/>
    <mergeCell ref="CW26:DB26"/>
    <mergeCell ref="DC26:DH26"/>
    <mergeCell ref="DI26:DN26"/>
    <mergeCell ref="CA26:CI26"/>
    <mergeCell ref="CK26:CP26"/>
    <mergeCell ref="CQ26:CV26"/>
    <mergeCell ref="DO26:DT26"/>
    <mergeCell ref="DU26:DZ26"/>
    <mergeCell ref="GI26:GN26"/>
    <mergeCell ref="FK26:FP26"/>
    <mergeCell ref="FQ26:FV26"/>
    <mergeCell ref="FW26:GB26"/>
    <mergeCell ref="EG26:EL26"/>
    <mergeCell ref="EA26:EF26"/>
    <mergeCell ref="GC26:GH26"/>
    <mergeCell ref="EM26:ER26"/>
    <mergeCell ref="EM25:ER25"/>
    <mergeCell ref="AQ22:AV22"/>
    <mergeCell ref="AW22:BB22"/>
    <mergeCell ref="BC22:BH22"/>
    <mergeCell ref="EM22:ER22"/>
    <mergeCell ref="BC23:BH23"/>
    <mergeCell ref="BI23:BN23"/>
    <mergeCell ref="BO23:BT23"/>
    <mergeCell ref="CW23:DB23"/>
    <mergeCell ref="AW25:BB25"/>
    <mergeCell ref="E22:AD22"/>
    <mergeCell ref="AE22:AJ22"/>
    <mergeCell ref="AK22:AP22"/>
    <mergeCell ref="BC25:BH25"/>
    <mergeCell ref="CA25:CI25"/>
    <mergeCell ref="AE23:AJ23"/>
    <mergeCell ref="AK23:AP23"/>
    <mergeCell ref="AQ23:AV23"/>
    <mergeCell ref="AW23:BB23"/>
    <mergeCell ref="BU23:BZ23"/>
    <mergeCell ref="CK25:CP25"/>
    <mergeCell ref="BO25:BT25"/>
    <mergeCell ref="BU25:BZ25"/>
    <mergeCell ref="BI25:BN25"/>
    <mergeCell ref="CQ25:CV25"/>
    <mergeCell ref="CW25:DB25"/>
    <mergeCell ref="DC25:DH25"/>
    <mergeCell ref="DI25:DN25"/>
    <mergeCell ref="DO25:DT25"/>
    <mergeCell ref="DU25:DZ25"/>
    <mergeCell ref="EA25:EF25"/>
    <mergeCell ref="EG25:EL25"/>
    <mergeCell ref="ES25:EX25"/>
    <mergeCell ref="EY25:FD25"/>
    <mergeCell ref="FE25:FJ25"/>
    <mergeCell ref="FK25:FP25"/>
    <mergeCell ref="GI25:GN25"/>
    <mergeCell ref="FQ30:FV30"/>
    <mergeCell ref="FW30:GB30"/>
    <mergeCell ref="GC30:GH30"/>
    <mergeCell ref="GI30:GN30"/>
    <mergeCell ref="GI27:GN27"/>
    <mergeCell ref="GI29:GN29"/>
    <mergeCell ref="FW28:GB28"/>
    <mergeCell ref="FW27:GB27"/>
    <mergeCell ref="GC27:GH27"/>
    <mergeCell ref="ES30:EX30"/>
    <mergeCell ref="EY30:FD30"/>
    <mergeCell ref="FE30:FJ30"/>
    <mergeCell ref="FK30:FP30"/>
    <mergeCell ref="FE27:FJ27"/>
    <mergeCell ref="FK27:FP27"/>
    <mergeCell ref="DU30:DZ30"/>
    <mergeCell ref="EA30:EF30"/>
    <mergeCell ref="EG30:EL30"/>
    <mergeCell ref="EM30:ER30"/>
    <mergeCell ref="CW30:DB30"/>
    <mergeCell ref="DC30:DH30"/>
    <mergeCell ref="DI30:DN30"/>
    <mergeCell ref="DO30:DT30"/>
    <mergeCell ref="CK30:CP30"/>
    <mergeCell ref="CQ30:CV30"/>
    <mergeCell ref="AQ27:AV27"/>
    <mergeCell ref="AW27:BB27"/>
    <mergeCell ref="BC27:BH27"/>
    <mergeCell ref="E30:AD30"/>
    <mergeCell ref="AQ29:AV29"/>
    <mergeCell ref="AW29:BB29"/>
    <mergeCell ref="CK27:CP27"/>
    <mergeCell ref="CQ27:CV27"/>
    <mergeCell ref="A27:D27"/>
    <mergeCell ref="E27:AD27"/>
    <mergeCell ref="AE27:AJ27"/>
    <mergeCell ref="AK27:AP27"/>
    <mergeCell ref="CA27:CI27"/>
    <mergeCell ref="A30:D30"/>
    <mergeCell ref="CA30:CI30"/>
    <mergeCell ref="BU29:BZ29"/>
    <mergeCell ref="CA29:CI29"/>
    <mergeCell ref="A28:D28"/>
    <mergeCell ref="CW27:DB27"/>
    <mergeCell ref="DC27:DH27"/>
    <mergeCell ref="DI27:DN27"/>
    <mergeCell ref="DO27:DT27"/>
    <mergeCell ref="DU27:DZ27"/>
    <mergeCell ref="EA27:EF27"/>
    <mergeCell ref="EG27:EL27"/>
    <mergeCell ref="EM27:ER27"/>
    <mergeCell ref="ES27:EX27"/>
    <mergeCell ref="EY27:FD27"/>
    <mergeCell ref="FQ27:FV27"/>
    <mergeCell ref="A29:D29"/>
    <mergeCell ref="E29:AD29"/>
    <mergeCell ref="AE29:AJ29"/>
    <mergeCell ref="AK29:AP29"/>
    <mergeCell ref="BO29:BT29"/>
    <mergeCell ref="CK29:CP29"/>
    <mergeCell ref="CQ29:CV29"/>
    <mergeCell ref="CW29:DB29"/>
    <mergeCell ref="DC29:DH29"/>
    <mergeCell ref="DI29:DN29"/>
    <mergeCell ref="DO29:DT29"/>
    <mergeCell ref="DU29:DZ29"/>
    <mergeCell ref="EA29:EF29"/>
    <mergeCell ref="EG29:EL29"/>
    <mergeCell ref="EM29:ER29"/>
    <mergeCell ref="ES29:EX29"/>
    <mergeCell ref="EY29:FD29"/>
    <mergeCell ref="FE29:FJ29"/>
    <mergeCell ref="FK29:FP29"/>
    <mergeCell ref="FQ29:FV29"/>
    <mergeCell ref="FW29:GB29"/>
    <mergeCell ref="GC29:GH29"/>
    <mergeCell ref="A31:D31"/>
    <mergeCell ref="E31:AD31"/>
    <mergeCell ref="AE31:AJ31"/>
    <mergeCell ref="AK31:AP31"/>
    <mergeCell ref="AQ31:AV31"/>
    <mergeCell ref="BO31:BT31"/>
    <mergeCell ref="BU31:BZ31"/>
    <mergeCell ref="CA31:CI31"/>
    <mergeCell ref="CK31:CP31"/>
    <mergeCell ref="CQ31:CV31"/>
    <mergeCell ref="CW31:DB31"/>
    <mergeCell ref="DC31:DH31"/>
    <mergeCell ref="DI31:DN31"/>
    <mergeCell ref="DO31:DT31"/>
    <mergeCell ref="DU31:DZ31"/>
    <mergeCell ref="EA31:EF31"/>
    <mergeCell ref="EG31:EL31"/>
    <mergeCell ref="EM31:ER31"/>
    <mergeCell ref="ES31:EX31"/>
    <mergeCell ref="EY31:FD31"/>
    <mergeCell ref="FE31:FJ31"/>
    <mergeCell ref="FK31:FP31"/>
    <mergeCell ref="FW31:GB31"/>
    <mergeCell ref="GC31:GH31"/>
    <mergeCell ref="GI31:GN31"/>
    <mergeCell ref="A32:D32"/>
    <mergeCell ref="E32:AD32"/>
    <mergeCell ref="AE32:AJ32"/>
    <mergeCell ref="AK32:AP32"/>
    <mergeCell ref="AQ32:AV32"/>
    <mergeCell ref="AW32:BB32"/>
    <mergeCell ref="BC32:BH32"/>
    <mergeCell ref="BO32:BT32"/>
    <mergeCell ref="BU32:BZ32"/>
    <mergeCell ref="CA32:CI32"/>
    <mergeCell ref="CK32:CP32"/>
    <mergeCell ref="CQ32:CV32"/>
    <mergeCell ref="CW32:DB32"/>
    <mergeCell ref="DC32:DH32"/>
    <mergeCell ref="DI32:DN32"/>
    <mergeCell ref="DO32:DT32"/>
    <mergeCell ref="DU32:DZ32"/>
    <mergeCell ref="EA32:EF32"/>
    <mergeCell ref="EG32:EL32"/>
    <mergeCell ref="EM32:ER32"/>
    <mergeCell ref="ES32:EX32"/>
    <mergeCell ref="EY32:FD32"/>
    <mergeCell ref="FE32:FJ32"/>
    <mergeCell ref="FK32:FP32"/>
    <mergeCell ref="FQ32:FV32"/>
    <mergeCell ref="FW32:GB32"/>
    <mergeCell ref="GC32:GH32"/>
    <mergeCell ref="GI32:GN32"/>
    <mergeCell ref="A33:D33"/>
    <mergeCell ref="E33:AD33"/>
    <mergeCell ref="AE33:AJ33"/>
    <mergeCell ref="AK33:AP33"/>
    <mergeCell ref="AQ33:AV33"/>
    <mergeCell ref="AW33:BB33"/>
    <mergeCell ref="BC33:BH33"/>
    <mergeCell ref="BO33:BT33"/>
    <mergeCell ref="BI33:BN33"/>
    <mergeCell ref="BU33:BZ33"/>
    <mergeCell ref="CA33:CI33"/>
    <mergeCell ref="CK33:CP33"/>
    <mergeCell ref="CQ33:CV33"/>
    <mergeCell ref="CW33:DB33"/>
    <mergeCell ref="DC33:DH33"/>
    <mergeCell ref="DI33:DN33"/>
    <mergeCell ref="DO33:DT33"/>
    <mergeCell ref="DU33:DZ33"/>
    <mergeCell ref="EA33:EF33"/>
    <mergeCell ref="EG33:EL33"/>
    <mergeCell ref="EM33:ER33"/>
    <mergeCell ref="ES33:EX33"/>
    <mergeCell ref="EY33:FD33"/>
    <mergeCell ref="FE33:FJ33"/>
    <mergeCell ref="FK33:FP33"/>
    <mergeCell ref="FQ33:FV33"/>
    <mergeCell ref="FW33:GB33"/>
    <mergeCell ref="GC33:GH33"/>
    <mergeCell ref="GI33:GN33"/>
    <mergeCell ref="A34:D34"/>
    <mergeCell ref="E34:AD34"/>
    <mergeCell ref="AE34:AJ34"/>
    <mergeCell ref="AK34:AP34"/>
    <mergeCell ref="AQ34:AV34"/>
    <mergeCell ref="AW34:BB34"/>
    <mergeCell ref="BC34:BH34"/>
    <mergeCell ref="BO34:BT34"/>
    <mergeCell ref="BI34:BN34"/>
    <mergeCell ref="BU34:BZ34"/>
    <mergeCell ref="CA34:CI34"/>
    <mergeCell ref="CK34:CP34"/>
    <mergeCell ref="CQ34:CV34"/>
    <mergeCell ref="CW34:DB34"/>
    <mergeCell ref="DC34:DH34"/>
    <mergeCell ref="DI34:DN34"/>
    <mergeCell ref="DO34:DT34"/>
    <mergeCell ref="DU34:DZ34"/>
    <mergeCell ref="EA34:EF34"/>
    <mergeCell ref="EG34:EL34"/>
    <mergeCell ref="EM34:ER34"/>
    <mergeCell ref="ES34:EX34"/>
    <mergeCell ref="EY34:FD34"/>
    <mergeCell ref="FE34:FJ34"/>
    <mergeCell ref="FK34:FP34"/>
    <mergeCell ref="FQ34:FV34"/>
    <mergeCell ref="FW34:GB34"/>
    <mergeCell ref="GC34:GH34"/>
    <mergeCell ref="GI34:GN34"/>
    <mergeCell ref="A35:D35"/>
    <mergeCell ref="E35:AD35"/>
    <mergeCell ref="AE35:AJ35"/>
    <mergeCell ref="AK35:AP35"/>
    <mergeCell ref="AQ35:AV35"/>
    <mergeCell ref="AW35:BB35"/>
    <mergeCell ref="BC35:BH35"/>
    <mergeCell ref="BO35:BT35"/>
    <mergeCell ref="BI35:BN35"/>
    <mergeCell ref="BU35:BZ35"/>
    <mergeCell ref="CA35:CI35"/>
    <mergeCell ref="CK35:CP35"/>
    <mergeCell ref="CQ35:CV35"/>
    <mergeCell ref="CW35:DB35"/>
    <mergeCell ref="DC35:DH35"/>
    <mergeCell ref="DI35:DN35"/>
    <mergeCell ref="DO35:DT35"/>
    <mergeCell ref="DU35:DZ35"/>
    <mergeCell ref="EA35:EF35"/>
    <mergeCell ref="EG35:EL35"/>
    <mergeCell ref="BO36:BT36"/>
    <mergeCell ref="BU36:BZ36"/>
    <mergeCell ref="CA36:CI36"/>
    <mergeCell ref="CK36:CP36"/>
    <mergeCell ref="CQ36:CV36"/>
    <mergeCell ref="CW36:DB36"/>
    <mergeCell ref="DC36:DH36"/>
    <mergeCell ref="DI36:DN36"/>
    <mergeCell ref="GI35:GN35"/>
    <mergeCell ref="FK35:FP35"/>
    <mergeCell ref="FQ35:FV35"/>
    <mergeCell ref="FW35:GB35"/>
    <mergeCell ref="GC35:GH35"/>
    <mergeCell ref="EM35:ER35"/>
    <mergeCell ref="ES35:EX35"/>
    <mergeCell ref="EY35:FD35"/>
    <mergeCell ref="FE35:FJ35"/>
    <mergeCell ref="AQ36:AV36"/>
    <mergeCell ref="AW36:BB36"/>
    <mergeCell ref="BC36:BH36"/>
    <mergeCell ref="BI36:BN36"/>
    <mergeCell ref="A36:D36"/>
    <mergeCell ref="E36:AD36"/>
    <mergeCell ref="AE36:AJ36"/>
    <mergeCell ref="AK36:AP36"/>
    <mergeCell ref="FW36:GB36"/>
    <mergeCell ref="GC36:GH36"/>
    <mergeCell ref="DO36:DT36"/>
    <mergeCell ref="DU36:DZ36"/>
    <mergeCell ref="EA36:EF36"/>
    <mergeCell ref="EG36:EL36"/>
    <mergeCell ref="EM36:ER36"/>
    <mergeCell ref="ES36:EX36"/>
    <mergeCell ref="EY36:FD36"/>
    <mergeCell ref="FE36:FJ36"/>
    <mergeCell ref="FK36:FP36"/>
    <mergeCell ref="FQ36:FV36"/>
    <mergeCell ref="CW37:DB37"/>
    <mergeCell ref="DC37:DH37"/>
    <mergeCell ref="DI37:DN37"/>
    <mergeCell ref="DO37:DT37"/>
    <mergeCell ref="GI36:GN36"/>
    <mergeCell ref="A37:D37"/>
    <mergeCell ref="E37:AD37"/>
    <mergeCell ref="AE37:AJ37"/>
    <mergeCell ref="AK37:AP37"/>
    <mergeCell ref="AQ37:AV37"/>
    <mergeCell ref="AW37:BB37"/>
    <mergeCell ref="BC37:BH37"/>
    <mergeCell ref="FQ37:FV37"/>
    <mergeCell ref="FW37:GB37"/>
    <mergeCell ref="EM37:ER37"/>
    <mergeCell ref="BC38:BH38"/>
    <mergeCell ref="BI38:BN38"/>
    <mergeCell ref="DC38:DH38"/>
    <mergeCell ref="DI38:DN38"/>
    <mergeCell ref="BO38:BT38"/>
    <mergeCell ref="BU38:BZ38"/>
    <mergeCell ref="BI37:BN37"/>
    <mergeCell ref="BO37:BT37"/>
    <mergeCell ref="AW38:BB38"/>
    <mergeCell ref="ES37:EX37"/>
    <mergeCell ref="EY37:FD37"/>
    <mergeCell ref="FE37:FJ37"/>
    <mergeCell ref="FK37:FP37"/>
    <mergeCell ref="BU37:BZ37"/>
    <mergeCell ref="CA37:CI37"/>
    <mergeCell ref="CK37:CP37"/>
    <mergeCell ref="CQ37:CV37"/>
    <mergeCell ref="DU37:DZ37"/>
    <mergeCell ref="CK38:CP38"/>
    <mergeCell ref="DU38:DZ38"/>
    <mergeCell ref="EA38:EF38"/>
    <mergeCell ref="CQ38:CV38"/>
    <mergeCell ref="CW38:DB38"/>
    <mergeCell ref="A38:D38"/>
    <mergeCell ref="E38:AD38"/>
    <mergeCell ref="AE38:AJ38"/>
    <mergeCell ref="AK38:AP38"/>
    <mergeCell ref="AQ38:AV38"/>
    <mergeCell ref="FQ38:FV38"/>
    <mergeCell ref="EG38:EL38"/>
    <mergeCell ref="EM38:ER38"/>
    <mergeCell ref="ES38:EX38"/>
    <mergeCell ref="EY38:FD38"/>
    <mergeCell ref="CA39:CI39"/>
    <mergeCell ref="CK39:CP39"/>
    <mergeCell ref="CQ39:CV39"/>
    <mergeCell ref="CW39:DB39"/>
    <mergeCell ref="CA38:CI38"/>
    <mergeCell ref="A39:D39"/>
    <mergeCell ref="E39:AD39"/>
    <mergeCell ref="AE39:AJ39"/>
    <mergeCell ref="AK39:AP39"/>
    <mergeCell ref="BO39:BT39"/>
    <mergeCell ref="BU39:BZ39"/>
    <mergeCell ref="AQ39:AV39"/>
    <mergeCell ref="AW39:BB39"/>
    <mergeCell ref="BC39:BH39"/>
    <mergeCell ref="BI39:BN39"/>
    <mergeCell ref="DC39:DH39"/>
    <mergeCell ref="DI39:DN39"/>
    <mergeCell ref="GI39:GN39"/>
    <mergeCell ref="FW38:GB38"/>
    <mergeCell ref="DO39:DT39"/>
    <mergeCell ref="DU39:DZ39"/>
    <mergeCell ref="EA39:EF39"/>
    <mergeCell ref="EG39:EL39"/>
    <mergeCell ref="EM39:ER39"/>
    <mergeCell ref="ES39:EX39"/>
    <mergeCell ref="FE38:FJ38"/>
    <mergeCell ref="DO38:DT38"/>
    <mergeCell ref="DI28:DN28"/>
    <mergeCell ref="DO28:DT28"/>
    <mergeCell ref="EY39:FD39"/>
    <mergeCell ref="FE39:FJ39"/>
    <mergeCell ref="ES28:EX28"/>
    <mergeCell ref="EY28:FD28"/>
    <mergeCell ref="EA37:EF37"/>
    <mergeCell ref="EG37:EL37"/>
    <mergeCell ref="FK39:FP39"/>
    <mergeCell ref="FH6:GN6"/>
    <mergeCell ref="FH7:GN7"/>
    <mergeCell ref="FQ39:FV39"/>
    <mergeCell ref="FW39:GB39"/>
    <mergeCell ref="GC39:GH39"/>
    <mergeCell ref="GI28:GN28"/>
    <mergeCell ref="FQ28:FV28"/>
    <mergeCell ref="FE28:FJ28"/>
    <mergeCell ref="GC38:GH38"/>
    <mergeCell ref="CA28:CI28"/>
    <mergeCell ref="CK28:CP28"/>
    <mergeCell ref="CQ28:CV28"/>
    <mergeCell ref="CW28:DB28"/>
    <mergeCell ref="DC28:DH28"/>
    <mergeCell ref="E28:AD28"/>
    <mergeCell ref="GI38:GN38"/>
    <mergeCell ref="FK38:FP38"/>
    <mergeCell ref="GC37:GH37"/>
    <mergeCell ref="GI37:GN37"/>
    <mergeCell ref="FK28:FP28"/>
    <mergeCell ref="DU28:DZ28"/>
    <mergeCell ref="EA28:EF28"/>
    <mergeCell ref="EG28:EL28"/>
    <mergeCell ref="EM28:ER28"/>
    <mergeCell ref="GC28:GH28"/>
  </mergeCells>
  <printOptions/>
  <pageMargins left="0.2755905511811024" right="0.2362204724409449" top="0.7874015748031497" bottom="0.3937007874015748" header="0.1968503937007874" footer="0.1968503937007874"/>
  <pageSetup horizontalDpi="600" verticalDpi="600" orientation="landscape" paperSize="9" scale="84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8" max="19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2"/>
  <sheetViews>
    <sheetView view="pageBreakPreview" zoomScaleNormal="120" zoomScaleSheetLayoutView="100" zoomScalePageLayoutView="0" workbookViewId="0" topLeftCell="A1">
      <selection activeCell="EJ22" sqref="EJ22:ET22"/>
    </sheetView>
  </sheetViews>
  <sheetFormatPr defaultColWidth="0.875" defaultRowHeight="12.75"/>
  <cols>
    <col min="1" max="16384" width="0.875" style="31" customWidth="1"/>
  </cols>
  <sheetData>
    <row r="1" spans="212:236" s="1" customFormat="1" ht="33" customHeight="1">
      <c r="HD1" s="566" t="s">
        <v>408</v>
      </c>
      <c r="HE1" s="566"/>
      <c r="HF1" s="566"/>
      <c r="HG1" s="566"/>
      <c r="HH1" s="566"/>
      <c r="HI1" s="566"/>
      <c r="HJ1" s="566"/>
      <c r="HK1" s="566"/>
      <c r="HL1" s="566"/>
      <c r="HM1" s="566"/>
      <c r="HN1" s="566"/>
      <c r="HO1" s="566"/>
      <c r="HP1" s="566"/>
      <c r="HQ1" s="566"/>
      <c r="HR1" s="566"/>
      <c r="HS1" s="566"/>
      <c r="HT1" s="566"/>
      <c r="HU1" s="566"/>
      <c r="HV1" s="566"/>
      <c r="HW1" s="566"/>
      <c r="HX1" s="566"/>
      <c r="HY1" s="566"/>
      <c r="HZ1" s="566"/>
      <c r="IA1" s="566"/>
      <c r="IB1" s="566"/>
    </row>
    <row r="2" spans="1:236" s="30" customFormat="1" ht="23.25" customHeight="1">
      <c r="A2" s="735" t="s">
        <v>409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735"/>
      <c r="Y2" s="735"/>
      <c r="Z2" s="735"/>
      <c r="AA2" s="735"/>
      <c r="AB2" s="735"/>
      <c r="AC2" s="735"/>
      <c r="AD2" s="735"/>
      <c r="AE2" s="735"/>
      <c r="AF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  <c r="AU2" s="735"/>
      <c r="AV2" s="735"/>
      <c r="AW2" s="735"/>
      <c r="AX2" s="735"/>
      <c r="AY2" s="735"/>
      <c r="AZ2" s="735"/>
      <c r="BA2" s="735"/>
      <c r="BB2" s="735"/>
      <c r="BC2" s="735"/>
      <c r="BD2" s="735"/>
      <c r="BE2" s="735"/>
      <c r="BF2" s="735"/>
      <c r="BG2" s="735"/>
      <c r="BH2" s="735"/>
      <c r="BI2" s="735"/>
      <c r="BJ2" s="735"/>
      <c r="BK2" s="735"/>
      <c r="BL2" s="735"/>
      <c r="BM2" s="735"/>
      <c r="BN2" s="735"/>
      <c r="BO2" s="735"/>
      <c r="BP2" s="735"/>
      <c r="BQ2" s="735"/>
      <c r="BR2" s="735"/>
      <c r="BS2" s="735"/>
      <c r="BT2" s="735"/>
      <c r="BU2" s="735"/>
      <c r="BV2" s="735"/>
      <c r="BW2" s="735"/>
      <c r="BX2" s="735"/>
      <c r="BY2" s="735"/>
      <c r="BZ2" s="735"/>
      <c r="CA2" s="735"/>
      <c r="CB2" s="735"/>
      <c r="CC2" s="735"/>
      <c r="CD2" s="735"/>
      <c r="CE2" s="735"/>
      <c r="CF2" s="735"/>
      <c r="CG2" s="735"/>
      <c r="CH2" s="735"/>
      <c r="CI2" s="735"/>
      <c r="CJ2" s="735"/>
      <c r="CK2" s="735"/>
      <c r="CL2" s="735"/>
      <c r="CM2" s="735"/>
      <c r="CN2" s="735"/>
      <c r="CO2" s="735"/>
      <c r="CP2" s="735"/>
      <c r="CQ2" s="735"/>
      <c r="CR2" s="735"/>
      <c r="CS2" s="735"/>
      <c r="CT2" s="735"/>
      <c r="CU2" s="735"/>
      <c r="CV2" s="735"/>
      <c r="CW2" s="735"/>
      <c r="CX2" s="735"/>
      <c r="CY2" s="735"/>
      <c r="CZ2" s="735"/>
      <c r="DA2" s="735"/>
      <c r="DB2" s="735"/>
      <c r="DC2" s="735"/>
      <c r="DD2" s="735"/>
      <c r="DE2" s="735"/>
      <c r="DF2" s="735"/>
      <c r="DG2" s="735"/>
      <c r="DH2" s="735"/>
      <c r="DI2" s="735"/>
      <c r="DJ2" s="735"/>
      <c r="DK2" s="735"/>
      <c r="DL2" s="735"/>
      <c r="DM2" s="735"/>
      <c r="DN2" s="735"/>
      <c r="DO2" s="735"/>
      <c r="DP2" s="735"/>
      <c r="DQ2" s="735"/>
      <c r="DR2" s="735"/>
      <c r="DS2" s="735"/>
      <c r="DT2" s="735"/>
      <c r="DU2" s="735"/>
      <c r="DV2" s="735"/>
      <c r="DW2" s="735"/>
      <c r="DX2" s="735"/>
      <c r="DY2" s="735"/>
      <c r="DZ2" s="735"/>
      <c r="EA2" s="735"/>
      <c r="EB2" s="735"/>
      <c r="EC2" s="735"/>
      <c r="ED2" s="735"/>
      <c r="EE2" s="735"/>
      <c r="EF2" s="735"/>
      <c r="EG2" s="735"/>
      <c r="EH2" s="735"/>
      <c r="EI2" s="735"/>
      <c r="EJ2" s="735"/>
      <c r="EK2" s="735"/>
      <c r="EL2" s="735"/>
      <c r="EM2" s="735"/>
      <c r="EN2" s="735"/>
      <c r="EO2" s="735"/>
      <c r="EP2" s="735"/>
      <c r="EQ2" s="735"/>
      <c r="ER2" s="735"/>
      <c r="ES2" s="735"/>
      <c r="ET2" s="735"/>
      <c r="EU2" s="735"/>
      <c r="EV2" s="735"/>
      <c r="EW2" s="735"/>
      <c r="EX2" s="735"/>
      <c r="EY2" s="735"/>
      <c r="EZ2" s="735"/>
      <c r="FA2" s="735"/>
      <c r="FB2" s="735"/>
      <c r="FC2" s="735"/>
      <c r="FD2" s="735"/>
      <c r="FE2" s="735"/>
      <c r="FF2" s="735"/>
      <c r="FG2" s="735"/>
      <c r="FH2" s="735"/>
      <c r="FI2" s="735"/>
      <c r="FJ2" s="735"/>
      <c r="FK2" s="735"/>
      <c r="FL2" s="735"/>
      <c r="FM2" s="735"/>
      <c r="FN2" s="735"/>
      <c r="FO2" s="735"/>
      <c r="FP2" s="735"/>
      <c r="FQ2" s="735"/>
      <c r="FR2" s="735"/>
      <c r="FS2" s="735"/>
      <c r="FT2" s="735"/>
      <c r="FU2" s="735"/>
      <c r="FV2" s="735"/>
      <c r="FW2" s="735"/>
      <c r="FX2" s="735"/>
      <c r="FY2" s="735"/>
      <c r="FZ2" s="735"/>
      <c r="GA2" s="735"/>
      <c r="GB2" s="735"/>
      <c r="GC2" s="735"/>
      <c r="GD2" s="735"/>
      <c r="GE2" s="735"/>
      <c r="GF2" s="735"/>
      <c r="GG2" s="735"/>
      <c r="GH2" s="735"/>
      <c r="GI2" s="735"/>
      <c r="GJ2" s="735"/>
      <c r="GK2" s="735"/>
      <c r="GL2" s="735"/>
      <c r="GM2" s="735"/>
      <c r="GN2" s="735"/>
      <c r="GO2" s="735"/>
      <c r="GP2" s="735"/>
      <c r="GQ2" s="735"/>
      <c r="GR2" s="735"/>
      <c r="GS2" s="735"/>
      <c r="GT2" s="735"/>
      <c r="GU2" s="735"/>
      <c r="GV2" s="735"/>
      <c r="GW2" s="735"/>
      <c r="GX2" s="735"/>
      <c r="GY2" s="735"/>
      <c r="GZ2" s="735"/>
      <c r="HA2" s="735"/>
      <c r="HB2" s="735"/>
      <c r="HC2" s="735"/>
      <c r="HD2" s="735"/>
      <c r="HE2" s="735"/>
      <c r="HF2" s="735"/>
      <c r="HG2" s="735"/>
      <c r="HH2" s="735"/>
      <c r="HI2" s="735"/>
      <c r="HJ2" s="735"/>
      <c r="HK2" s="735"/>
      <c r="HL2" s="735"/>
      <c r="HM2" s="735"/>
      <c r="HN2" s="735"/>
      <c r="HO2" s="735"/>
      <c r="HP2" s="735"/>
      <c r="HQ2" s="735"/>
      <c r="HR2" s="735"/>
      <c r="HS2" s="735"/>
      <c r="HT2" s="735"/>
      <c r="HU2" s="735"/>
      <c r="HV2" s="735"/>
      <c r="HW2" s="735"/>
      <c r="HX2" s="735"/>
      <c r="HY2" s="735"/>
      <c r="HZ2" s="735"/>
      <c r="IA2" s="735"/>
      <c r="IB2" s="735"/>
    </row>
    <row r="3" spans="1:236" ht="7.5" customHeight="1">
      <c r="A3" s="735"/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735"/>
      <c r="Y3" s="735"/>
      <c r="Z3" s="735"/>
      <c r="AA3" s="735"/>
      <c r="AB3" s="735"/>
      <c r="AC3" s="735"/>
      <c r="AD3" s="735"/>
      <c r="AE3" s="735"/>
      <c r="AF3" s="735"/>
      <c r="AG3" s="735"/>
      <c r="AH3" s="735"/>
      <c r="AI3" s="735"/>
      <c r="AJ3" s="735"/>
      <c r="AK3" s="735"/>
      <c r="AL3" s="735"/>
      <c r="AM3" s="735"/>
      <c r="AN3" s="735"/>
      <c r="AO3" s="735"/>
      <c r="AP3" s="735"/>
      <c r="AQ3" s="735"/>
      <c r="AR3" s="735"/>
      <c r="AS3" s="735"/>
      <c r="AT3" s="735"/>
      <c r="AU3" s="735"/>
      <c r="AV3" s="735"/>
      <c r="AW3" s="735"/>
      <c r="AX3" s="735"/>
      <c r="AY3" s="735"/>
      <c r="AZ3" s="735"/>
      <c r="BA3" s="735"/>
      <c r="BB3" s="735"/>
      <c r="BC3" s="735"/>
      <c r="BD3" s="735"/>
      <c r="BE3" s="735"/>
      <c r="BF3" s="735"/>
      <c r="BG3" s="735"/>
      <c r="BH3" s="735"/>
      <c r="BI3" s="735"/>
      <c r="BJ3" s="735"/>
      <c r="BK3" s="735"/>
      <c r="BL3" s="735"/>
      <c r="BM3" s="735"/>
      <c r="BN3" s="735"/>
      <c r="BO3" s="735"/>
      <c r="BP3" s="735"/>
      <c r="BQ3" s="735"/>
      <c r="BR3" s="735"/>
      <c r="BS3" s="735"/>
      <c r="BT3" s="735"/>
      <c r="BU3" s="735"/>
      <c r="BV3" s="735"/>
      <c r="BW3" s="735"/>
      <c r="BX3" s="735"/>
      <c r="BY3" s="735"/>
      <c r="BZ3" s="735"/>
      <c r="CA3" s="735"/>
      <c r="CB3" s="735"/>
      <c r="CC3" s="735"/>
      <c r="CD3" s="735"/>
      <c r="CE3" s="735"/>
      <c r="CF3" s="735"/>
      <c r="CG3" s="735"/>
      <c r="CH3" s="735"/>
      <c r="CI3" s="735"/>
      <c r="CJ3" s="735"/>
      <c r="CK3" s="735"/>
      <c r="CL3" s="735"/>
      <c r="CM3" s="735"/>
      <c r="CN3" s="735"/>
      <c r="CO3" s="735"/>
      <c r="CP3" s="735"/>
      <c r="CQ3" s="735"/>
      <c r="CR3" s="735"/>
      <c r="CS3" s="735"/>
      <c r="CT3" s="735"/>
      <c r="CU3" s="735"/>
      <c r="CV3" s="735"/>
      <c r="CW3" s="735"/>
      <c r="CX3" s="735"/>
      <c r="CY3" s="735"/>
      <c r="CZ3" s="735"/>
      <c r="DA3" s="735"/>
      <c r="DB3" s="735"/>
      <c r="DC3" s="735"/>
      <c r="DD3" s="735"/>
      <c r="DE3" s="735"/>
      <c r="DF3" s="735"/>
      <c r="DG3" s="735"/>
      <c r="DH3" s="735"/>
      <c r="DI3" s="735"/>
      <c r="DJ3" s="735"/>
      <c r="DK3" s="735"/>
      <c r="DL3" s="735"/>
      <c r="DM3" s="735"/>
      <c r="DN3" s="735"/>
      <c r="DO3" s="735"/>
      <c r="DP3" s="735"/>
      <c r="DQ3" s="735"/>
      <c r="DR3" s="735"/>
      <c r="DS3" s="735"/>
      <c r="DT3" s="735"/>
      <c r="DU3" s="735"/>
      <c r="DV3" s="735"/>
      <c r="DW3" s="735"/>
      <c r="DX3" s="735"/>
      <c r="DY3" s="735"/>
      <c r="DZ3" s="735"/>
      <c r="EA3" s="735"/>
      <c r="EB3" s="735"/>
      <c r="EC3" s="735"/>
      <c r="ED3" s="735"/>
      <c r="EE3" s="735"/>
      <c r="EF3" s="735"/>
      <c r="EG3" s="735"/>
      <c r="EH3" s="735"/>
      <c r="EI3" s="735"/>
      <c r="EJ3" s="735"/>
      <c r="EK3" s="735"/>
      <c r="EL3" s="735"/>
      <c r="EM3" s="735"/>
      <c r="EN3" s="735"/>
      <c r="EO3" s="735"/>
      <c r="EP3" s="735"/>
      <c r="EQ3" s="735"/>
      <c r="ER3" s="735"/>
      <c r="ES3" s="735"/>
      <c r="ET3" s="735"/>
      <c r="EU3" s="735"/>
      <c r="EV3" s="735"/>
      <c r="EW3" s="735"/>
      <c r="EX3" s="735"/>
      <c r="EY3" s="735"/>
      <c r="EZ3" s="735"/>
      <c r="FA3" s="735"/>
      <c r="FB3" s="735"/>
      <c r="FC3" s="735"/>
      <c r="FD3" s="735"/>
      <c r="FE3" s="735"/>
      <c r="FF3" s="735"/>
      <c r="FG3" s="735"/>
      <c r="FH3" s="735"/>
      <c r="FI3" s="735"/>
      <c r="FJ3" s="735"/>
      <c r="FK3" s="735"/>
      <c r="FL3" s="735"/>
      <c r="FM3" s="735"/>
      <c r="FN3" s="735"/>
      <c r="FO3" s="735"/>
      <c r="FP3" s="735"/>
      <c r="FQ3" s="735"/>
      <c r="FR3" s="735"/>
      <c r="FS3" s="735"/>
      <c r="FT3" s="735"/>
      <c r="FU3" s="735"/>
      <c r="FV3" s="735"/>
      <c r="FW3" s="735"/>
      <c r="FX3" s="735"/>
      <c r="FY3" s="735"/>
      <c r="FZ3" s="735"/>
      <c r="GA3" s="735"/>
      <c r="GB3" s="735"/>
      <c r="GC3" s="735"/>
      <c r="GD3" s="735"/>
      <c r="GE3" s="735"/>
      <c r="GF3" s="735"/>
      <c r="GG3" s="735"/>
      <c r="GH3" s="735"/>
      <c r="GI3" s="735"/>
      <c r="GJ3" s="735"/>
      <c r="GK3" s="735"/>
      <c r="GL3" s="735"/>
      <c r="GM3" s="735"/>
      <c r="GN3" s="735"/>
      <c r="GO3" s="735"/>
      <c r="GP3" s="735"/>
      <c r="GQ3" s="735"/>
      <c r="GR3" s="735"/>
      <c r="GS3" s="735"/>
      <c r="GT3" s="735"/>
      <c r="GU3" s="735"/>
      <c r="GV3" s="735"/>
      <c r="GW3" s="735"/>
      <c r="GX3" s="735"/>
      <c r="GY3" s="735"/>
      <c r="GZ3" s="735"/>
      <c r="HA3" s="735"/>
      <c r="HB3" s="735"/>
      <c r="HC3" s="735"/>
      <c r="HD3" s="735"/>
      <c r="HE3" s="735"/>
      <c r="HF3" s="735"/>
      <c r="HG3" s="735"/>
      <c r="HH3" s="735"/>
      <c r="HI3" s="735"/>
      <c r="HJ3" s="735"/>
      <c r="HK3" s="735"/>
      <c r="HL3" s="735"/>
      <c r="HM3" s="735"/>
      <c r="HN3" s="735"/>
      <c r="HO3" s="735"/>
      <c r="HP3" s="735"/>
      <c r="HQ3" s="735"/>
      <c r="HR3" s="735"/>
      <c r="HS3" s="735"/>
      <c r="HT3" s="735"/>
      <c r="HU3" s="735"/>
      <c r="HV3" s="735"/>
      <c r="HW3" s="735"/>
      <c r="HX3" s="735"/>
      <c r="HY3" s="735"/>
      <c r="HZ3" s="735"/>
      <c r="IA3" s="735"/>
      <c r="IB3" s="735"/>
    </row>
    <row r="4" spans="213:236" ht="24" customHeight="1">
      <c r="HE4" s="689" t="s">
        <v>299</v>
      </c>
      <c r="HF4" s="689"/>
      <c r="HG4" s="689"/>
      <c r="HH4" s="689"/>
      <c r="HI4" s="689"/>
      <c r="HJ4" s="689"/>
      <c r="HK4" s="689"/>
      <c r="HL4" s="689"/>
      <c r="HM4" s="689"/>
      <c r="HN4" s="689"/>
      <c r="HO4" s="689"/>
      <c r="HP4" s="689"/>
      <c r="HQ4" s="689"/>
      <c r="HR4" s="689"/>
      <c r="HS4" s="689"/>
      <c r="HT4" s="689"/>
      <c r="HU4" s="689"/>
      <c r="HV4" s="689"/>
      <c r="HW4" s="689"/>
      <c r="HX4" s="689"/>
      <c r="HY4" s="689"/>
      <c r="HZ4" s="689"/>
      <c r="IA4" s="689"/>
      <c r="IB4" s="689"/>
    </row>
    <row r="5" spans="208:236" ht="12">
      <c r="GZ5" s="32"/>
      <c r="HA5" s="669"/>
      <c r="HB5" s="669"/>
      <c r="HC5" s="669"/>
      <c r="HD5" s="669"/>
      <c r="HE5" s="669"/>
      <c r="HF5" s="669"/>
      <c r="HG5" s="669"/>
      <c r="HH5" s="669"/>
      <c r="HI5" s="669"/>
      <c r="HJ5" s="669"/>
      <c r="HK5" s="669"/>
      <c r="HL5" s="669"/>
      <c r="HM5" s="669"/>
      <c r="HN5" s="669"/>
      <c r="HO5" s="669"/>
      <c r="HP5" s="669"/>
      <c r="HQ5" s="669"/>
      <c r="HR5" s="669"/>
      <c r="HS5" s="669"/>
      <c r="HT5" s="669"/>
      <c r="HU5" s="669"/>
      <c r="HV5" s="669"/>
      <c r="HW5" s="669"/>
      <c r="HX5" s="669"/>
      <c r="HY5" s="669"/>
      <c r="HZ5" s="669"/>
      <c r="IA5" s="669"/>
      <c r="IB5" s="669"/>
    </row>
    <row r="6" spans="209:236" ht="12">
      <c r="HA6" s="670" t="s">
        <v>300</v>
      </c>
      <c r="HB6" s="670"/>
      <c r="HC6" s="670"/>
      <c r="HD6" s="670"/>
      <c r="HE6" s="670"/>
      <c r="HF6" s="670"/>
      <c r="HG6" s="670"/>
      <c r="HH6" s="670"/>
      <c r="HI6" s="670"/>
      <c r="HJ6" s="670"/>
      <c r="HK6" s="670"/>
      <c r="HL6" s="670"/>
      <c r="HM6" s="670"/>
      <c r="HN6" s="670"/>
      <c r="HO6" s="670"/>
      <c r="HP6" s="670"/>
      <c r="HQ6" s="670"/>
      <c r="HR6" s="670"/>
      <c r="HS6" s="670"/>
      <c r="HT6" s="670"/>
      <c r="HU6" s="670"/>
      <c r="HV6" s="670"/>
      <c r="HW6" s="670"/>
      <c r="HX6" s="670"/>
      <c r="HY6" s="670"/>
      <c r="HZ6" s="670"/>
      <c r="IA6" s="670"/>
      <c r="IB6" s="670"/>
    </row>
    <row r="7" spans="208:236" ht="12">
      <c r="GZ7" s="671" t="s">
        <v>301</v>
      </c>
      <c r="HA7" s="671"/>
      <c r="HB7" s="672"/>
      <c r="HC7" s="672"/>
      <c r="HD7" s="672"/>
      <c r="HE7" s="673" t="s">
        <v>301</v>
      </c>
      <c r="HF7" s="673"/>
      <c r="HG7" s="672"/>
      <c r="HH7" s="672"/>
      <c r="HI7" s="672"/>
      <c r="HJ7" s="672"/>
      <c r="HK7" s="672"/>
      <c r="HL7" s="672"/>
      <c r="HM7" s="672"/>
      <c r="HN7" s="672"/>
      <c r="HO7" s="672"/>
      <c r="HP7" s="672"/>
      <c r="HQ7" s="672"/>
      <c r="HR7" s="671">
        <v>20</v>
      </c>
      <c r="HS7" s="671"/>
      <c r="HT7" s="671"/>
      <c r="HU7" s="664"/>
      <c r="HV7" s="664"/>
      <c r="HW7" s="664"/>
      <c r="HY7" s="34" t="s">
        <v>303</v>
      </c>
      <c r="IB7" s="34"/>
    </row>
    <row r="8" ht="12">
      <c r="IB8" s="33" t="s">
        <v>302</v>
      </c>
    </row>
    <row r="9" s="1" customFormat="1" ht="12" thickBot="1"/>
    <row r="10" spans="1:236" s="1" customFormat="1" ht="24" customHeight="1">
      <c r="A10" s="462" t="s">
        <v>293</v>
      </c>
      <c r="B10" s="456"/>
      <c r="C10" s="456"/>
      <c r="D10" s="456"/>
      <c r="E10" s="457"/>
      <c r="F10" s="455" t="s">
        <v>294</v>
      </c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  <c r="AM10" s="457"/>
      <c r="AN10" s="455" t="s">
        <v>410</v>
      </c>
      <c r="AO10" s="456"/>
      <c r="AP10" s="456"/>
      <c r="AQ10" s="456"/>
      <c r="AR10" s="456"/>
      <c r="AS10" s="456"/>
      <c r="AT10" s="456"/>
      <c r="AU10" s="456"/>
      <c r="AV10" s="456"/>
      <c r="AW10" s="456"/>
      <c r="AX10" s="457"/>
      <c r="AY10" s="665" t="s">
        <v>411</v>
      </c>
      <c r="AZ10" s="476"/>
      <c r="BA10" s="476"/>
      <c r="BB10" s="476"/>
      <c r="BC10" s="476"/>
      <c r="BD10" s="476"/>
      <c r="BE10" s="476"/>
      <c r="BF10" s="476"/>
      <c r="BG10" s="476"/>
      <c r="BH10" s="476"/>
      <c r="BI10" s="476"/>
      <c r="BJ10" s="476"/>
      <c r="BK10" s="476"/>
      <c r="BL10" s="476"/>
      <c r="BM10" s="476"/>
      <c r="BN10" s="476"/>
      <c r="BO10" s="476"/>
      <c r="BP10" s="476"/>
      <c r="BQ10" s="476"/>
      <c r="BR10" s="476"/>
      <c r="BS10" s="476"/>
      <c r="BT10" s="476"/>
      <c r="BU10" s="476"/>
      <c r="BV10" s="476"/>
      <c r="BW10" s="476"/>
      <c r="BX10" s="476"/>
      <c r="BY10" s="476"/>
      <c r="BZ10" s="476"/>
      <c r="CA10" s="476"/>
      <c r="CB10" s="476"/>
      <c r="CC10" s="476"/>
      <c r="CD10" s="476"/>
      <c r="CE10" s="476"/>
      <c r="CF10" s="476"/>
      <c r="CG10" s="476"/>
      <c r="CH10" s="476"/>
      <c r="CI10" s="476"/>
      <c r="CJ10" s="476"/>
      <c r="CK10" s="476"/>
      <c r="CL10" s="476"/>
      <c r="CM10" s="476"/>
      <c r="CN10" s="476"/>
      <c r="CO10" s="476"/>
      <c r="CP10" s="476"/>
      <c r="CQ10" s="476"/>
      <c r="CR10" s="476"/>
      <c r="CS10" s="476"/>
      <c r="CT10" s="476"/>
      <c r="CU10" s="476"/>
      <c r="CV10" s="476"/>
      <c r="CW10" s="476"/>
      <c r="CX10" s="476"/>
      <c r="CY10" s="476"/>
      <c r="CZ10" s="476"/>
      <c r="DA10" s="476"/>
      <c r="DB10" s="476"/>
      <c r="DC10" s="476"/>
      <c r="DD10" s="476"/>
      <c r="DE10" s="476"/>
      <c r="DF10" s="476"/>
      <c r="DG10" s="476"/>
      <c r="DH10" s="476"/>
      <c r="DI10" s="476"/>
      <c r="DJ10" s="476"/>
      <c r="DK10" s="476"/>
      <c r="DL10" s="476"/>
      <c r="DM10" s="476"/>
      <c r="DN10" s="476"/>
      <c r="DO10" s="476"/>
      <c r="DP10" s="476"/>
      <c r="DQ10" s="476"/>
      <c r="DR10" s="476"/>
      <c r="DS10" s="476"/>
      <c r="DT10" s="476"/>
      <c r="DU10" s="476"/>
      <c r="DV10" s="476"/>
      <c r="DW10" s="476"/>
      <c r="DX10" s="476"/>
      <c r="DY10" s="476"/>
      <c r="DZ10" s="476"/>
      <c r="EA10" s="476"/>
      <c r="EB10" s="476"/>
      <c r="EC10" s="476"/>
      <c r="ED10" s="476"/>
      <c r="EE10" s="476"/>
      <c r="EF10" s="476"/>
      <c r="EG10" s="476"/>
      <c r="EH10" s="476"/>
      <c r="EI10" s="476"/>
      <c r="EJ10" s="476"/>
      <c r="EK10" s="476"/>
      <c r="EL10" s="476"/>
      <c r="EM10" s="476"/>
      <c r="EN10" s="476"/>
      <c r="EO10" s="476"/>
      <c r="EP10" s="476"/>
      <c r="EQ10" s="476"/>
      <c r="ER10" s="476"/>
      <c r="ES10" s="476"/>
      <c r="ET10" s="666"/>
      <c r="EU10" s="455" t="s">
        <v>412</v>
      </c>
      <c r="EV10" s="456"/>
      <c r="EW10" s="456"/>
      <c r="EX10" s="456"/>
      <c r="EY10" s="456"/>
      <c r="EZ10" s="456"/>
      <c r="FA10" s="456"/>
      <c r="FB10" s="456"/>
      <c r="FC10" s="456"/>
      <c r="FD10" s="456"/>
      <c r="FE10" s="456"/>
      <c r="FF10" s="457"/>
      <c r="FG10" s="665" t="s">
        <v>413</v>
      </c>
      <c r="FH10" s="476"/>
      <c r="FI10" s="476"/>
      <c r="FJ10" s="476"/>
      <c r="FK10" s="476"/>
      <c r="FL10" s="476"/>
      <c r="FM10" s="476"/>
      <c r="FN10" s="476"/>
      <c r="FO10" s="476"/>
      <c r="FP10" s="476"/>
      <c r="FQ10" s="476"/>
      <c r="FR10" s="476"/>
      <c r="FS10" s="476"/>
      <c r="FT10" s="476"/>
      <c r="FU10" s="476"/>
      <c r="FV10" s="476"/>
      <c r="FW10" s="476"/>
      <c r="FX10" s="476"/>
      <c r="FY10" s="476"/>
      <c r="FZ10" s="476"/>
      <c r="GA10" s="476"/>
      <c r="GB10" s="476"/>
      <c r="GC10" s="476"/>
      <c r="GD10" s="476"/>
      <c r="GE10" s="476"/>
      <c r="GF10" s="476"/>
      <c r="GG10" s="476"/>
      <c r="GH10" s="476"/>
      <c r="GI10" s="476"/>
      <c r="GJ10" s="476"/>
      <c r="GK10" s="476"/>
      <c r="GL10" s="476"/>
      <c r="GM10" s="476"/>
      <c r="GN10" s="476"/>
      <c r="GO10" s="476"/>
      <c r="GP10" s="476"/>
      <c r="GQ10" s="476"/>
      <c r="GR10" s="476"/>
      <c r="GS10" s="476"/>
      <c r="GT10" s="666"/>
      <c r="GU10" s="665" t="s">
        <v>414</v>
      </c>
      <c r="GV10" s="476"/>
      <c r="GW10" s="476"/>
      <c r="GX10" s="476"/>
      <c r="GY10" s="476"/>
      <c r="GZ10" s="476"/>
      <c r="HA10" s="476"/>
      <c r="HB10" s="476"/>
      <c r="HC10" s="476"/>
      <c r="HD10" s="476"/>
      <c r="HE10" s="476"/>
      <c r="HF10" s="476"/>
      <c r="HG10" s="476"/>
      <c r="HH10" s="476"/>
      <c r="HI10" s="476"/>
      <c r="HJ10" s="476"/>
      <c r="HK10" s="476"/>
      <c r="HL10" s="476"/>
      <c r="HM10" s="476"/>
      <c r="HN10" s="666"/>
      <c r="HO10" s="455" t="s">
        <v>415</v>
      </c>
      <c r="HP10" s="456"/>
      <c r="HQ10" s="456"/>
      <c r="HR10" s="456"/>
      <c r="HS10" s="456"/>
      <c r="HT10" s="456"/>
      <c r="HU10" s="456"/>
      <c r="HV10" s="456"/>
      <c r="HW10" s="456"/>
      <c r="HX10" s="456"/>
      <c r="HY10" s="456"/>
      <c r="HZ10" s="456"/>
      <c r="IA10" s="456"/>
      <c r="IB10" s="690"/>
    </row>
    <row r="11" spans="1:236" s="1" customFormat="1" ht="12" customHeight="1">
      <c r="A11" s="463"/>
      <c r="B11" s="459"/>
      <c r="C11" s="459"/>
      <c r="D11" s="459"/>
      <c r="E11" s="460"/>
      <c r="F11" s="458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60"/>
      <c r="AN11" s="458"/>
      <c r="AO11" s="459"/>
      <c r="AP11" s="459"/>
      <c r="AQ11" s="459"/>
      <c r="AR11" s="459"/>
      <c r="AS11" s="459"/>
      <c r="AT11" s="459"/>
      <c r="AU11" s="459"/>
      <c r="AV11" s="459"/>
      <c r="AW11" s="459"/>
      <c r="AX11" s="460"/>
      <c r="AY11" s="651" t="s">
        <v>353</v>
      </c>
      <c r="AZ11" s="652"/>
      <c r="BA11" s="652"/>
      <c r="BB11" s="652"/>
      <c r="BC11" s="652"/>
      <c r="BD11" s="652"/>
      <c r="BE11" s="652"/>
      <c r="BF11" s="652"/>
      <c r="BG11" s="652"/>
      <c r="BH11" s="652"/>
      <c r="BI11" s="652"/>
      <c r="BJ11" s="652"/>
      <c r="BK11" s="652"/>
      <c r="BL11" s="652"/>
      <c r="BM11" s="652"/>
      <c r="BN11" s="652"/>
      <c r="BO11" s="652"/>
      <c r="BP11" s="652"/>
      <c r="BQ11" s="652"/>
      <c r="BR11" s="653"/>
      <c r="BS11" s="651" t="s">
        <v>372</v>
      </c>
      <c r="BT11" s="652"/>
      <c r="BU11" s="652"/>
      <c r="BV11" s="652"/>
      <c r="BW11" s="652"/>
      <c r="BX11" s="652"/>
      <c r="BY11" s="652"/>
      <c r="BZ11" s="652"/>
      <c r="CA11" s="652"/>
      <c r="CB11" s="652"/>
      <c r="CC11" s="652"/>
      <c r="CD11" s="652"/>
      <c r="CE11" s="652"/>
      <c r="CF11" s="652"/>
      <c r="CG11" s="652"/>
      <c r="CH11" s="652"/>
      <c r="CI11" s="652"/>
      <c r="CJ11" s="652"/>
      <c r="CK11" s="652"/>
      <c r="CL11" s="653"/>
      <c r="CM11" s="651" t="s">
        <v>373</v>
      </c>
      <c r="CN11" s="652"/>
      <c r="CO11" s="652"/>
      <c r="CP11" s="652"/>
      <c r="CQ11" s="652"/>
      <c r="CR11" s="652"/>
      <c r="CS11" s="652"/>
      <c r="CT11" s="652"/>
      <c r="CU11" s="652"/>
      <c r="CV11" s="652"/>
      <c r="CW11" s="652"/>
      <c r="CX11" s="652"/>
      <c r="CY11" s="652"/>
      <c r="CZ11" s="652"/>
      <c r="DA11" s="652"/>
      <c r="DB11" s="652"/>
      <c r="DC11" s="652"/>
      <c r="DD11" s="652"/>
      <c r="DE11" s="652"/>
      <c r="DF11" s="653"/>
      <c r="DG11" s="651" t="s">
        <v>374</v>
      </c>
      <c r="DH11" s="652"/>
      <c r="DI11" s="652"/>
      <c r="DJ11" s="652"/>
      <c r="DK11" s="652"/>
      <c r="DL11" s="652"/>
      <c r="DM11" s="652"/>
      <c r="DN11" s="652"/>
      <c r="DO11" s="652"/>
      <c r="DP11" s="652"/>
      <c r="DQ11" s="652"/>
      <c r="DR11" s="652"/>
      <c r="DS11" s="652"/>
      <c r="DT11" s="652"/>
      <c r="DU11" s="652"/>
      <c r="DV11" s="652"/>
      <c r="DW11" s="652"/>
      <c r="DX11" s="652"/>
      <c r="DY11" s="652"/>
      <c r="DZ11" s="653"/>
      <c r="EA11" s="651" t="s">
        <v>375</v>
      </c>
      <c r="EB11" s="652"/>
      <c r="EC11" s="652"/>
      <c r="ED11" s="652"/>
      <c r="EE11" s="652"/>
      <c r="EF11" s="652"/>
      <c r="EG11" s="652"/>
      <c r="EH11" s="652"/>
      <c r="EI11" s="652"/>
      <c r="EJ11" s="652"/>
      <c r="EK11" s="652"/>
      <c r="EL11" s="652"/>
      <c r="EM11" s="652"/>
      <c r="EN11" s="652"/>
      <c r="EO11" s="652"/>
      <c r="EP11" s="652"/>
      <c r="EQ11" s="652"/>
      <c r="ER11" s="652"/>
      <c r="ES11" s="652"/>
      <c r="ET11" s="653"/>
      <c r="EU11" s="458"/>
      <c r="EV11" s="459"/>
      <c r="EW11" s="459"/>
      <c r="EX11" s="459"/>
      <c r="EY11" s="459"/>
      <c r="EZ11" s="459"/>
      <c r="FA11" s="459"/>
      <c r="FB11" s="459"/>
      <c r="FC11" s="459"/>
      <c r="FD11" s="459"/>
      <c r="FE11" s="459"/>
      <c r="FF11" s="460"/>
      <c r="FG11" s="667" t="s">
        <v>298</v>
      </c>
      <c r="FH11" s="668"/>
      <c r="FI11" s="668"/>
      <c r="FJ11" s="668"/>
      <c r="FK11" s="668"/>
      <c r="FL11" s="668"/>
      <c r="FM11" s="668"/>
      <c r="FN11" s="668"/>
      <c r="FO11" s="668"/>
      <c r="FP11" s="674" t="s">
        <v>416</v>
      </c>
      <c r="FQ11" s="675"/>
      <c r="FR11" s="675"/>
      <c r="FS11" s="675"/>
      <c r="FT11" s="675"/>
      <c r="FU11" s="675"/>
      <c r="FV11" s="676"/>
      <c r="FW11" s="651" t="s">
        <v>417</v>
      </c>
      <c r="FX11" s="652"/>
      <c r="FY11" s="652"/>
      <c r="FZ11" s="652"/>
      <c r="GA11" s="652"/>
      <c r="GB11" s="652"/>
      <c r="GC11" s="652"/>
      <c r="GD11" s="652"/>
      <c r="GE11" s="652"/>
      <c r="GF11" s="652"/>
      <c r="GG11" s="652"/>
      <c r="GH11" s="652"/>
      <c r="GI11" s="652"/>
      <c r="GJ11" s="652"/>
      <c r="GK11" s="652"/>
      <c r="GL11" s="652"/>
      <c r="GM11" s="652"/>
      <c r="GN11" s="652"/>
      <c r="GO11" s="652"/>
      <c r="GP11" s="652"/>
      <c r="GQ11" s="652"/>
      <c r="GR11" s="652"/>
      <c r="GS11" s="652"/>
      <c r="GT11" s="653"/>
      <c r="GU11" s="473" t="s">
        <v>418</v>
      </c>
      <c r="GV11" s="474"/>
      <c r="GW11" s="474"/>
      <c r="GX11" s="474"/>
      <c r="GY11" s="474"/>
      <c r="GZ11" s="474"/>
      <c r="HA11" s="474"/>
      <c r="HB11" s="474"/>
      <c r="HC11" s="474"/>
      <c r="HD11" s="474"/>
      <c r="HE11" s="474"/>
      <c r="HF11" s="474"/>
      <c r="HG11" s="474"/>
      <c r="HH11" s="474"/>
      <c r="HI11" s="474"/>
      <c r="HJ11" s="474"/>
      <c r="HK11" s="474"/>
      <c r="HL11" s="474"/>
      <c r="HM11" s="474"/>
      <c r="HN11" s="475"/>
      <c r="HO11" s="458"/>
      <c r="HP11" s="459"/>
      <c r="HQ11" s="459"/>
      <c r="HR11" s="459"/>
      <c r="HS11" s="459"/>
      <c r="HT11" s="459"/>
      <c r="HU11" s="459"/>
      <c r="HV11" s="459"/>
      <c r="HW11" s="459"/>
      <c r="HX11" s="459"/>
      <c r="HY11" s="459"/>
      <c r="HZ11" s="459"/>
      <c r="IA11" s="459"/>
      <c r="IB11" s="691"/>
    </row>
    <row r="12" spans="1:236" s="1" customFormat="1" ht="58.5" customHeight="1" thickBot="1">
      <c r="A12" s="657"/>
      <c r="B12" s="658"/>
      <c r="C12" s="658"/>
      <c r="D12" s="658"/>
      <c r="E12" s="659"/>
      <c r="F12" s="660"/>
      <c r="G12" s="658"/>
      <c r="H12" s="658"/>
      <c r="I12" s="658"/>
      <c r="J12" s="658"/>
      <c r="K12" s="658"/>
      <c r="L12" s="658"/>
      <c r="M12" s="658"/>
      <c r="N12" s="658"/>
      <c r="O12" s="658"/>
      <c r="P12" s="658"/>
      <c r="Q12" s="658"/>
      <c r="R12" s="658"/>
      <c r="S12" s="658"/>
      <c r="T12" s="658"/>
      <c r="U12" s="658"/>
      <c r="V12" s="658"/>
      <c r="W12" s="658"/>
      <c r="X12" s="658"/>
      <c r="Y12" s="658"/>
      <c r="Z12" s="658"/>
      <c r="AA12" s="658"/>
      <c r="AB12" s="658"/>
      <c r="AC12" s="658"/>
      <c r="AD12" s="658"/>
      <c r="AE12" s="658"/>
      <c r="AF12" s="658"/>
      <c r="AG12" s="658"/>
      <c r="AH12" s="658"/>
      <c r="AI12" s="658"/>
      <c r="AJ12" s="658"/>
      <c r="AK12" s="658"/>
      <c r="AL12" s="658"/>
      <c r="AM12" s="659"/>
      <c r="AN12" s="660"/>
      <c r="AO12" s="658"/>
      <c r="AP12" s="658"/>
      <c r="AQ12" s="658"/>
      <c r="AR12" s="658"/>
      <c r="AS12" s="658"/>
      <c r="AT12" s="658"/>
      <c r="AU12" s="658"/>
      <c r="AV12" s="658"/>
      <c r="AW12" s="658"/>
      <c r="AX12" s="659"/>
      <c r="AY12" s="663" t="s">
        <v>419</v>
      </c>
      <c r="AZ12" s="655"/>
      <c r="BA12" s="655"/>
      <c r="BB12" s="655"/>
      <c r="BC12" s="655"/>
      <c r="BD12" s="655"/>
      <c r="BE12" s="655"/>
      <c r="BF12" s="655"/>
      <c r="BG12" s="656"/>
      <c r="BH12" s="654" t="s">
        <v>420</v>
      </c>
      <c r="BI12" s="655"/>
      <c r="BJ12" s="655"/>
      <c r="BK12" s="655"/>
      <c r="BL12" s="655"/>
      <c r="BM12" s="655"/>
      <c r="BN12" s="655"/>
      <c r="BO12" s="655"/>
      <c r="BP12" s="655"/>
      <c r="BQ12" s="655"/>
      <c r="BR12" s="656"/>
      <c r="BS12" s="663" t="s">
        <v>421</v>
      </c>
      <c r="BT12" s="655"/>
      <c r="BU12" s="655"/>
      <c r="BV12" s="655"/>
      <c r="BW12" s="655"/>
      <c r="BX12" s="655"/>
      <c r="BY12" s="655"/>
      <c r="BZ12" s="655"/>
      <c r="CA12" s="656"/>
      <c r="CB12" s="654" t="s">
        <v>422</v>
      </c>
      <c r="CC12" s="655"/>
      <c r="CD12" s="655"/>
      <c r="CE12" s="655"/>
      <c r="CF12" s="655"/>
      <c r="CG12" s="655"/>
      <c r="CH12" s="655"/>
      <c r="CI12" s="655"/>
      <c r="CJ12" s="655"/>
      <c r="CK12" s="655"/>
      <c r="CL12" s="656"/>
      <c r="CM12" s="663" t="s">
        <v>421</v>
      </c>
      <c r="CN12" s="655"/>
      <c r="CO12" s="655"/>
      <c r="CP12" s="655"/>
      <c r="CQ12" s="655"/>
      <c r="CR12" s="655"/>
      <c r="CS12" s="655"/>
      <c r="CT12" s="655"/>
      <c r="CU12" s="656"/>
      <c r="CV12" s="654" t="s">
        <v>422</v>
      </c>
      <c r="CW12" s="655"/>
      <c r="CX12" s="655"/>
      <c r="CY12" s="655"/>
      <c r="CZ12" s="655"/>
      <c r="DA12" s="655"/>
      <c r="DB12" s="655"/>
      <c r="DC12" s="655"/>
      <c r="DD12" s="655"/>
      <c r="DE12" s="655"/>
      <c r="DF12" s="656"/>
      <c r="DG12" s="663" t="s">
        <v>421</v>
      </c>
      <c r="DH12" s="655"/>
      <c r="DI12" s="655"/>
      <c r="DJ12" s="655"/>
      <c r="DK12" s="655"/>
      <c r="DL12" s="655"/>
      <c r="DM12" s="655"/>
      <c r="DN12" s="655"/>
      <c r="DO12" s="656"/>
      <c r="DP12" s="654" t="s">
        <v>422</v>
      </c>
      <c r="DQ12" s="655"/>
      <c r="DR12" s="655"/>
      <c r="DS12" s="655"/>
      <c r="DT12" s="655"/>
      <c r="DU12" s="655"/>
      <c r="DV12" s="655"/>
      <c r="DW12" s="655"/>
      <c r="DX12" s="655"/>
      <c r="DY12" s="655"/>
      <c r="DZ12" s="656"/>
      <c r="EA12" s="663" t="s">
        <v>421</v>
      </c>
      <c r="EB12" s="655"/>
      <c r="EC12" s="655"/>
      <c r="ED12" s="655"/>
      <c r="EE12" s="655"/>
      <c r="EF12" s="655"/>
      <c r="EG12" s="655"/>
      <c r="EH12" s="655"/>
      <c r="EI12" s="656"/>
      <c r="EJ12" s="654" t="s">
        <v>422</v>
      </c>
      <c r="EK12" s="655"/>
      <c r="EL12" s="655"/>
      <c r="EM12" s="655"/>
      <c r="EN12" s="655"/>
      <c r="EO12" s="655"/>
      <c r="EP12" s="655"/>
      <c r="EQ12" s="655"/>
      <c r="ER12" s="655"/>
      <c r="ES12" s="655"/>
      <c r="ET12" s="656"/>
      <c r="EU12" s="660"/>
      <c r="EV12" s="658"/>
      <c r="EW12" s="658"/>
      <c r="EX12" s="658"/>
      <c r="EY12" s="658"/>
      <c r="EZ12" s="658"/>
      <c r="FA12" s="658"/>
      <c r="FB12" s="658"/>
      <c r="FC12" s="658"/>
      <c r="FD12" s="658"/>
      <c r="FE12" s="658"/>
      <c r="FF12" s="659"/>
      <c r="FG12" s="660"/>
      <c r="FH12" s="658"/>
      <c r="FI12" s="658"/>
      <c r="FJ12" s="658"/>
      <c r="FK12" s="658"/>
      <c r="FL12" s="658"/>
      <c r="FM12" s="658"/>
      <c r="FN12" s="658"/>
      <c r="FO12" s="658"/>
      <c r="FP12" s="677"/>
      <c r="FQ12" s="678"/>
      <c r="FR12" s="678"/>
      <c r="FS12" s="678"/>
      <c r="FT12" s="678"/>
      <c r="FU12" s="678"/>
      <c r="FV12" s="679"/>
      <c r="FW12" s="654" t="s">
        <v>423</v>
      </c>
      <c r="FX12" s="661"/>
      <c r="FY12" s="661"/>
      <c r="FZ12" s="661"/>
      <c r="GA12" s="661"/>
      <c r="GB12" s="661"/>
      <c r="GC12" s="661"/>
      <c r="GD12" s="661"/>
      <c r="GE12" s="661"/>
      <c r="GF12" s="661"/>
      <c r="GG12" s="661"/>
      <c r="GH12" s="662"/>
      <c r="GI12" s="654" t="s">
        <v>424</v>
      </c>
      <c r="GJ12" s="655"/>
      <c r="GK12" s="655"/>
      <c r="GL12" s="655"/>
      <c r="GM12" s="655"/>
      <c r="GN12" s="655"/>
      <c r="GO12" s="655"/>
      <c r="GP12" s="655"/>
      <c r="GQ12" s="655"/>
      <c r="GR12" s="655"/>
      <c r="GS12" s="655"/>
      <c r="GT12" s="656"/>
      <c r="GU12" s="663" t="s">
        <v>419</v>
      </c>
      <c r="GV12" s="655"/>
      <c r="GW12" s="655"/>
      <c r="GX12" s="655"/>
      <c r="GY12" s="655"/>
      <c r="GZ12" s="655"/>
      <c r="HA12" s="655"/>
      <c r="HB12" s="655"/>
      <c r="HC12" s="656"/>
      <c r="HD12" s="654" t="s">
        <v>422</v>
      </c>
      <c r="HE12" s="655"/>
      <c r="HF12" s="655"/>
      <c r="HG12" s="655"/>
      <c r="HH12" s="655"/>
      <c r="HI12" s="655"/>
      <c r="HJ12" s="655"/>
      <c r="HK12" s="655"/>
      <c r="HL12" s="655"/>
      <c r="HM12" s="655"/>
      <c r="HN12" s="656"/>
      <c r="HO12" s="660"/>
      <c r="HP12" s="658"/>
      <c r="HQ12" s="658"/>
      <c r="HR12" s="658"/>
      <c r="HS12" s="658"/>
      <c r="HT12" s="658"/>
      <c r="HU12" s="658"/>
      <c r="HV12" s="658"/>
      <c r="HW12" s="658"/>
      <c r="HX12" s="658"/>
      <c r="HY12" s="658"/>
      <c r="HZ12" s="658"/>
      <c r="IA12" s="658"/>
      <c r="IB12" s="692"/>
    </row>
    <row r="13" spans="1:236" s="1" customFormat="1" ht="10.5" customHeight="1">
      <c r="A13" s="680"/>
      <c r="B13" s="681"/>
      <c r="C13" s="681"/>
      <c r="D13" s="681"/>
      <c r="E13" s="682"/>
      <c r="F13" s="683" t="s">
        <v>304</v>
      </c>
      <c r="G13" s="684"/>
      <c r="H13" s="684"/>
      <c r="I13" s="684"/>
      <c r="J13" s="684"/>
      <c r="K13" s="684"/>
      <c r="L13" s="684"/>
      <c r="M13" s="684"/>
      <c r="N13" s="684"/>
      <c r="O13" s="684"/>
      <c r="P13" s="684"/>
      <c r="Q13" s="684"/>
      <c r="R13" s="684"/>
      <c r="S13" s="684"/>
      <c r="T13" s="684"/>
      <c r="U13" s="684"/>
      <c r="V13" s="684"/>
      <c r="W13" s="684"/>
      <c r="X13" s="684"/>
      <c r="Y13" s="684"/>
      <c r="Z13" s="684"/>
      <c r="AA13" s="684"/>
      <c r="AB13" s="684"/>
      <c r="AC13" s="684"/>
      <c r="AD13" s="684"/>
      <c r="AE13" s="684"/>
      <c r="AF13" s="684"/>
      <c r="AG13" s="684"/>
      <c r="AH13" s="684"/>
      <c r="AI13" s="684"/>
      <c r="AJ13" s="684"/>
      <c r="AK13" s="684"/>
      <c r="AL13" s="684"/>
      <c r="AM13" s="685"/>
      <c r="AN13" s="686"/>
      <c r="AO13" s="687"/>
      <c r="AP13" s="687"/>
      <c r="AQ13" s="687"/>
      <c r="AR13" s="687"/>
      <c r="AS13" s="687"/>
      <c r="AT13" s="687"/>
      <c r="AU13" s="687"/>
      <c r="AV13" s="687"/>
      <c r="AW13" s="687"/>
      <c r="AX13" s="688"/>
      <c r="AY13" s="683"/>
      <c r="AZ13" s="684"/>
      <c r="BA13" s="684"/>
      <c r="BB13" s="684"/>
      <c r="BC13" s="684"/>
      <c r="BD13" s="684"/>
      <c r="BE13" s="684"/>
      <c r="BF13" s="684"/>
      <c r="BG13" s="685"/>
      <c r="BH13" s="686"/>
      <c r="BI13" s="687"/>
      <c r="BJ13" s="687"/>
      <c r="BK13" s="687"/>
      <c r="BL13" s="687"/>
      <c r="BM13" s="687"/>
      <c r="BN13" s="687"/>
      <c r="BO13" s="687"/>
      <c r="BP13" s="687"/>
      <c r="BQ13" s="687"/>
      <c r="BR13" s="688"/>
      <c r="BS13" s="683"/>
      <c r="BT13" s="684"/>
      <c r="BU13" s="684"/>
      <c r="BV13" s="684"/>
      <c r="BW13" s="684"/>
      <c r="BX13" s="684"/>
      <c r="BY13" s="684"/>
      <c r="BZ13" s="684"/>
      <c r="CA13" s="685"/>
      <c r="CB13" s="686"/>
      <c r="CC13" s="687"/>
      <c r="CD13" s="687"/>
      <c r="CE13" s="687"/>
      <c r="CF13" s="687"/>
      <c r="CG13" s="687"/>
      <c r="CH13" s="687"/>
      <c r="CI13" s="687"/>
      <c r="CJ13" s="687"/>
      <c r="CK13" s="687"/>
      <c r="CL13" s="688"/>
      <c r="CM13" s="683"/>
      <c r="CN13" s="684"/>
      <c r="CO13" s="684"/>
      <c r="CP13" s="684"/>
      <c r="CQ13" s="684"/>
      <c r="CR13" s="684"/>
      <c r="CS13" s="684"/>
      <c r="CT13" s="684"/>
      <c r="CU13" s="685"/>
      <c r="CV13" s="686"/>
      <c r="CW13" s="687"/>
      <c r="CX13" s="687"/>
      <c r="CY13" s="687"/>
      <c r="CZ13" s="687"/>
      <c r="DA13" s="687"/>
      <c r="DB13" s="687"/>
      <c r="DC13" s="687"/>
      <c r="DD13" s="687"/>
      <c r="DE13" s="687"/>
      <c r="DF13" s="688"/>
      <c r="DG13" s="683"/>
      <c r="DH13" s="684"/>
      <c r="DI13" s="684"/>
      <c r="DJ13" s="684"/>
      <c r="DK13" s="684"/>
      <c r="DL13" s="684"/>
      <c r="DM13" s="684"/>
      <c r="DN13" s="684"/>
      <c r="DO13" s="685"/>
      <c r="DP13" s="686"/>
      <c r="DQ13" s="687"/>
      <c r="DR13" s="687"/>
      <c r="DS13" s="687"/>
      <c r="DT13" s="687"/>
      <c r="DU13" s="687"/>
      <c r="DV13" s="687"/>
      <c r="DW13" s="687"/>
      <c r="DX13" s="687"/>
      <c r="DY13" s="687"/>
      <c r="DZ13" s="688"/>
      <c r="EA13" s="683"/>
      <c r="EB13" s="684"/>
      <c r="EC13" s="684"/>
      <c r="ED13" s="684"/>
      <c r="EE13" s="684"/>
      <c r="EF13" s="684"/>
      <c r="EG13" s="684"/>
      <c r="EH13" s="684"/>
      <c r="EI13" s="685"/>
      <c r="EJ13" s="686"/>
      <c r="EK13" s="687"/>
      <c r="EL13" s="687"/>
      <c r="EM13" s="687"/>
      <c r="EN13" s="687"/>
      <c r="EO13" s="687"/>
      <c r="EP13" s="687"/>
      <c r="EQ13" s="687"/>
      <c r="ER13" s="687"/>
      <c r="ES13" s="687"/>
      <c r="ET13" s="688"/>
      <c r="EU13" s="686"/>
      <c r="EV13" s="687"/>
      <c r="EW13" s="687"/>
      <c r="EX13" s="687"/>
      <c r="EY13" s="687"/>
      <c r="EZ13" s="687"/>
      <c r="FA13" s="687"/>
      <c r="FB13" s="687"/>
      <c r="FC13" s="687"/>
      <c r="FD13" s="687"/>
      <c r="FE13" s="687"/>
      <c r="FF13" s="688"/>
      <c r="FG13" s="683"/>
      <c r="FH13" s="684"/>
      <c r="FI13" s="684"/>
      <c r="FJ13" s="684"/>
      <c r="FK13" s="684"/>
      <c r="FL13" s="684"/>
      <c r="FM13" s="684"/>
      <c r="FN13" s="684"/>
      <c r="FO13" s="685"/>
      <c r="FP13" s="683"/>
      <c r="FQ13" s="684"/>
      <c r="FR13" s="684"/>
      <c r="FS13" s="684"/>
      <c r="FT13" s="684"/>
      <c r="FU13" s="684"/>
      <c r="FV13" s="685"/>
      <c r="FW13" s="686"/>
      <c r="FX13" s="687"/>
      <c r="FY13" s="687"/>
      <c r="FZ13" s="687"/>
      <c r="GA13" s="687"/>
      <c r="GB13" s="687"/>
      <c r="GC13" s="687"/>
      <c r="GD13" s="687"/>
      <c r="GE13" s="687"/>
      <c r="GF13" s="687"/>
      <c r="GG13" s="687"/>
      <c r="GH13" s="688"/>
      <c r="GI13" s="686"/>
      <c r="GJ13" s="687"/>
      <c r="GK13" s="687"/>
      <c r="GL13" s="687"/>
      <c r="GM13" s="687"/>
      <c r="GN13" s="687"/>
      <c r="GO13" s="687"/>
      <c r="GP13" s="687"/>
      <c r="GQ13" s="687"/>
      <c r="GR13" s="687"/>
      <c r="GS13" s="687"/>
      <c r="GT13" s="688"/>
      <c r="GU13" s="683"/>
      <c r="GV13" s="684"/>
      <c r="GW13" s="684"/>
      <c r="GX13" s="684"/>
      <c r="GY13" s="684"/>
      <c r="GZ13" s="684"/>
      <c r="HA13" s="684"/>
      <c r="HB13" s="684"/>
      <c r="HC13" s="685"/>
      <c r="HD13" s="686"/>
      <c r="HE13" s="687"/>
      <c r="HF13" s="687"/>
      <c r="HG13" s="687"/>
      <c r="HH13" s="687"/>
      <c r="HI13" s="687"/>
      <c r="HJ13" s="687"/>
      <c r="HK13" s="687"/>
      <c r="HL13" s="687"/>
      <c r="HM13" s="687"/>
      <c r="HN13" s="688"/>
      <c r="HO13" s="702"/>
      <c r="HP13" s="703"/>
      <c r="HQ13" s="703"/>
      <c r="HR13" s="703"/>
      <c r="HS13" s="703"/>
      <c r="HT13" s="703"/>
      <c r="HU13" s="703"/>
      <c r="HV13" s="703"/>
      <c r="HW13" s="703"/>
      <c r="HX13" s="703"/>
      <c r="HY13" s="703"/>
      <c r="HZ13" s="703"/>
      <c r="IA13" s="703"/>
      <c r="IB13" s="704"/>
    </row>
    <row r="14" spans="1:236" s="1" customFormat="1" ht="22.5" customHeight="1">
      <c r="A14" s="708" t="s">
        <v>305</v>
      </c>
      <c r="B14" s="709"/>
      <c r="C14" s="709"/>
      <c r="D14" s="709"/>
      <c r="E14" s="710"/>
      <c r="F14" s="473" t="s">
        <v>425</v>
      </c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5"/>
      <c r="AN14" s="699"/>
      <c r="AO14" s="700"/>
      <c r="AP14" s="700"/>
      <c r="AQ14" s="700"/>
      <c r="AR14" s="700"/>
      <c r="AS14" s="700"/>
      <c r="AT14" s="700"/>
      <c r="AU14" s="700"/>
      <c r="AV14" s="700"/>
      <c r="AW14" s="700"/>
      <c r="AX14" s="701"/>
      <c r="AY14" s="651"/>
      <c r="AZ14" s="652"/>
      <c r="BA14" s="652"/>
      <c r="BB14" s="652"/>
      <c r="BC14" s="652"/>
      <c r="BD14" s="652"/>
      <c r="BE14" s="652"/>
      <c r="BF14" s="652"/>
      <c r="BG14" s="653"/>
      <c r="BH14" s="699"/>
      <c r="BI14" s="700"/>
      <c r="BJ14" s="700"/>
      <c r="BK14" s="700"/>
      <c r="BL14" s="700"/>
      <c r="BM14" s="700"/>
      <c r="BN14" s="700"/>
      <c r="BO14" s="700"/>
      <c r="BP14" s="700"/>
      <c r="BQ14" s="700"/>
      <c r="BR14" s="701"/>
      <c r="BS14" s="651"/>
      <c r="BT14" s="652"/>
      <c r="BU14" s="652"/>
      <c r="BV14" s="652"/>
      <c r="BW14" s="652"/>
      <c r="BX14" s="652"/>
      <c r="BY14" s="652"/>
      <c r="BZ14" s="652"/>
      <c r="CA14" s="653"/>
      <c r="CB14" s="699"/>
      <c r="CC14" s="700"/>
      <c r="CD14" s="700"/>
      <c r="CE14" s="700"/>
      <c r="CF14" s="700"/>
      <c r="CG14" s="700"/>
      <c r="CH14" s="700"/>
      <c r="CI14" s="700"/>
      <c r="CJ14" s="700"/>
      <c r="CK14" s="700"/>
      <c r="CL14" s="701"/>
      <c r="CM14" s="651"/>
      <c r="CN14" s="652"/>
      <c r="CO14" s="652"/>
      <c r="CP14" s="652"/>
      <c r="CQ14" s="652"/>
      <c r="CR14" s="652"/>
      <c r="CS14" s="652"/>
      <c r="CT14" s="652"/>
      <c r="CU14" s="653"/>
      <c r="CV14" s="699"/>
      <c r="CW14" s="700"/>
      <c r="CX14" s="700"/>
      <c r="CY14" s="700"/>
      <c r="CZ14" s="700"/>
      <c r="DA14" s="700"/>
      <c r="DB14" s="700"/>
      <c r="DC14" s="700"/>
      <c r="DD14" s="700"/>
      <c r="DE14" s="700"/>
      <c r="DF14" s="701"/>
      <c r="DG14" s="651"/>
      <c r="DH14" s="652"/>
      <c r="DI14" s="652"/>
      <c r="DJ14" s="652"/>
      <c r="DK14" s="652"/>
      <c r="DL14" s="652"/>
      <c r="DM14" s="652"/>
      <c r="DN14" s="652"/>
      <c r="DO14" s="653"/>
      <c r="DP14" s="699"/>
      <c r="DQ14" s="700"/>
      <c r="DR14" s="700"/>
      <c r="DS14" s="700"/>
      <c r="DT14" s="700"/>
      <c r="DU14" s="700"/>
      <c r="DV14" s="700"/>
      <c r="DW14" s="700"/>
      <c r="DX14" s="700"/>
      <c r="DY14" s="700"/>
      <c r="DZ14" s="701"/>
      <c r="EA14" s="651"/>
      <c r="EB14" s="652"/>
      <c r="EC14" s="652"/>
      <c r="ED14" s="652"/>
      <c r="EE14" s="652"/>
      <c r="EF14" s="652"/>
      <c r="EG14" s="652"/>
      <c r="EH14" s="652"/>
      <c r="EI14" s="653"/>
      <c r="EJ14" s="699"/>
      <c r="EK14" s="700"/>
      <c r="EL14" s="700"/>
      <c r="EM14" s="700"/>
      <c r="EN14" s="700"/>
      <c r="EO14" s="700"/>
      <c r="EP14" s="700"/>
      <c r="EQ14" s="700"/>
      <c r="ER14" s="700"/>
      <c r="ES14" s="700"/>
      <c r="ET14" s="701"/>
      <c r="EU14" s="699"/>
      <c r="EV14" s="700"/>
      <c r="EW14" s="700"/>
      <c r="EX14" s="700"/>
      <c r="EY14" s="700"/>
      <c r="EZ14" s="700"/>
      <c r="FA14" s="700"/>
      <c r="FB14" s="700"/>
      <c r="FC14" s="700"/>
      <c r="FD14" s="700"/>
      <c r="FE14" s="700"/>
      <c r="FF14" s="701"/>
      <c r="FG14" s="651"/>
      <c r="FH14" s="652"/>
      <c r="FI14" s="652"/>
      <c r="FJ14" s="652"/>
      <c r="FK14" s="652"/>
      <c r="FL14" s="652"/>
      <c r="FM14" s="652"/>
      <c r="FN14" s="652"/>
      <c r="FO14" s="653"/>
      <c r="FP14" s="651"/>
      <c r="FQ14" s="652"/>
      <c r="FR14" s="652"/>
      <c r="FS14" s="652"/>
      <c r="FT14" s="652"/>
      <c r="FU14" s="652"/>
      <c r="FV14" s="653"/>
      <c r="FW14" s="699"/>
      <c r="FX14" s="700"/>
      <c r="FY14" s="700"/>
      <c r="FZ14" s="700"/>
      <c r="GA14" s="700"/>
      <c r="GB14" s="700"/>
      <c r="GC14" s="700"/>
      <c r="GD14" s="700"/>
      <c r="GE14" s="700"/>
      <c r="GF14" s="700"/>
      <c r="GG14" s="700"/>
      <c r="GH14" s="701"/>
      <c r="GI14" s="699"/>
      <c r="GJ14" s="700"/>
      <c r="GK14" s="700"/>
      <c r="GL14" s="700"/>
      <c r="GM14" s="700"/>
      <c r="GN14" s="700"/>
      <c r="GO14" s="700"/>
      <c r="GP14" s="700"/>
      <c r="GQ14" s="700"/>
      <c r="GR14" s="700"/>
      <c r="GS14" s="700"/>
      <c r="GT14" s="701"/>
      <c r="GU14" s="651"/>
      <c r="GV14" s="652"/>
      <c r="GW14" s="652"/>
      <c r="GX14" s="652"/>
      <c r="GY14" s="652"/>
      <c r="GZ14" s="652"/>
      <c r="HA14" s="652"/>
      <c r="HB14" s="652"/>
      <c r="HC14" s="653"/>
      <c r="HD14" s="699"/>
      <c r="HE14" s="700"/>
      <c r="HF14" s="700"/>
      <c r="HG14" s="700"/>
      <c r="HH14" s="700"/>
      <c r="HI14" s="700"/>
      <c r="HJ14" s="700"/>
      <c r="HK14" s="700"/>
      <c r="HL14" s="700"/>
      <c r="HM14" s="700"/>
      <c r="HN14" s="701"/>
      <c r="HO14" s="705"/>
      <c r="HP14" s="706"/>
      <c r="HQ14" s="706"/>
      <c r="HR14" s="706"/>
      <c r="HS14" s="706"/>
      <c r="HT14" s="706"/>
      <c r="HU14" s="706"/>
      <c r="HV14" s="706"/>
      <c r="HW14" s="706"/>
      <c r="HX14" s="706"/>
      <c r="HY14" s="706"/>
      <c r="HZ14" s="706"/>
      <c r="IA14" s="706"/>
      <c r="IB14" s="707"/>
    </row>
    <row r="15" spans="1:236" s="1" customFormat="1" ht="24" customHeight="1">
      <c r="A15" s="708" t="s">
        <v>331</v>
      </c>
      <c r="B15" s="709"/>
      <c r="C15" s="709"/>
      <c r="D15" s="709"/>
      <c r="E15" s="710"/>
      <c r="F15" s="473" t="s">
        <v>307</v>
      </c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5"/>
      <c r="AN15" s="699"/>
      <c r="AO15" s="700"/>
      <c r="AP15" s="700"/>
      <c r="AQ15" s="700"/>
      <c r="AR15" s="700"/>
      <c r="AS15" s="700"/>
      <c r="AT15" s="700"/>
      <c r="AU15" s="700"/>
      <c r="AV15" s="700"/>
      <c r="AW15" s="700"/>
      <c r="AX15" s="701"/>
      <c r="AY15" s="651"/>
      <c r="AZ15" s="652"/>
      <c r="BA15" s="652"/>
      <c r="BB15" s="652"/>
      <c r="BC15" s="652"/>
      <c r="BD15" s="652"/>
      <c r="BE15" s="652"/>
      <c r="BF15" s="652"/>
      <c r="BG15" s="653"/>
      <c r="BH15" s="699"/>
      <c r="BI15" s="700"/>
      <c r="BJ15" s="700"/>
      <c r="BK15" s="700"/>
      <c r="BL15" s="700"/>
      <c r="BM15" s="700"/>
      <c r="BN15" s="700"/>
      <c r="BO15" s="700"/>
      <c r="BP15" s="700"/>
      <c r="BQ15" s="700"/>
      <c r="BR15" s="701"/>
      <c r="BS15" s="651"/>
      <c r="BT15" s="652"/>
      <c r="BU15" s="652"/>
      <c r="BV15" s="652"/>
      <c r="BW15" s="652"/>
      <c r="BX15" s="652"/>
      <c r="BY15" s="652"/>
      <c r="BZ15" s="652"/>
      <c r="CA15" s="653"/>
      <c r="CB15" s="699"/>
      <c r="CC15" s="700"/>
      <c r="CD15" s="700"/>
      <c r="CE15" s="700"/>
      <c r="CF15" s="700"/>
      <c r="CG15" s="700"/>
      <c r="CH15" s="700"/>
      <c r="CI15" s="700"/>
      <c r="CJ15" s="700"/>
      <c r="CK15" s="700"/>
      <c r="CL15" s="701"/>
      <c r="CM15" s="651"/>
      <c r="CN15" s="652"/>
      <c r="CO15" s="652"/>
      <c r="CP15" s="652"/>
      <c r="CQ15" s="652"/>
      <c r="CR15" s="652"/>
      <c r="CS15" s="652"/>
      <c r="CT15" s="652"/>
      <c r="CU15" s="653"/>
      <c r="CV15" s="699"/>
      <c r="CW15" s="700"/>
      <c r="CX15" s="700"/>
      <c r="CY15" s="700"/>
      <c r="CZ15" s="700"/>
      <c r="DA15" s="700"/>
      <c r="DB15" s="700"/>
      <c r="DC15" s="700"/>
      <c r="DD15" s="700"/>
      <c r="DE15" s="700"/>
      <c r="DF15" s="701"/>
      <c r="DG15" s="651"/>
      <c r="DH15" s="652"/>
      <c r="DI15" s="652"/>
      <c r="DJ15" s="652"/>
      <c r="DK15" s="652"/>
      <c r="DL15" s="652"/>
      <c r="DM15" s="652"/>
      <c r="DN15" s="652"/>
      <c r="DO15" s="653"/>
      <c r="DP15" s="699"/>
      <c r="DQ15" s="700"/>
      <c r="DR15" s="700"/>
      <c r="DS15" s="700"/>
      <c r="DT15" s="700"/>
      <c r="DU15" s="700"/>
      <c r="DV15" s="700"/>
      <c r="DW15" s="700"/>
      <c r="DX15" s="700"/>
      <c r="DY15" s="700"/>
      <c r="DZ15" s="701"/>
      <c r="EA15" s="651"/>
      <c r="EB15" s="652"/>
      <c r="EC15" s="652"/>
      <c r="ED15" s="652"/>
      <c r="EE15" s="652"/>
      <c r="EF15" s="652"/>
      <c r="EG15" s="652"/>
      <c r="EH15" s="652"/>
      <c r="EI15" s="653"/>
      <c r="EJ15" s="699"/>
      <c r="EK15" s="700"/>
      <c r="EL15" s="700"/>
      <c r="EM15" s="700"/>
      <c r="EN15" s="700"/>
      <c r="EO15" s="700"/>
      <c r="EP15" s="700"/>
      <c r="EQ15" s="700"/>
      <c r="ER15" s="700"/>
      <c r="ES15" s="700"/>
      <c r="ET15" s="701"/>
      <c r="EU15" s="699"/>
      <c r="EV15" s="700"/>
      <c r="EW15" s="700"/>
      <c r="EX15" s="700"/>
      <c r="EY15" s="700"/>
      <c r="EZ15" s="700"/>
      <c r="FA15" s="700"/>
      <c r="FB15" s="700"/>
      <c r="FC15" s="700"/>
      <c r="FD15" s="700"/>
      <c r="FE15" s="700"/>
      <c r="FF15" s="701"/>
      <c r="FG15" s="651"/>
      <c r="FH15" s="652"/>
      <c r="FI15" s="652"/>
      <c r="FJ15" s="652"/>
      <c r="FK15" s="652"/>
      <c r="FL15" s="652"/>
      <c r="FM15" s="652"/>
      <c r="FN15" s="652"/>
      <c r="FO15" s="653"/>
      <c r="FP15" s="651"/>
      <c r="FQ15" s="652"/>
      <c r="FR15" s="652"/>
      <c r="FS15" s="652"/>
      <c r="FT15" s="652"/>
      <c r="FU15" s="652"/>
      <c r="FV15" s="653"/>
      <c r="FW15" s="699"/>
      <c r="FX15" s="700"/>
      <c r="FY15" s="700"/>
      <c r="FZ15" s="700"/>
      <c r="GA15" s="700"/>
      <c r="GB15" s="700"/>
      <c r="GC15" s="700"/>
      <c r="GD15" s="700"/>
      <c r="GE15" s="700"/>
      <c r="GF15" s="700"/>
      <c r="GG15" s="700"/>
      <c r="GH15" s="701"/>
      <c r="GI15" s="699"/>
      <c r="GJ15" s="700"/>
      <c r="GK15" s="700"/>
      <c r="GL15" s="700"/>
      <c r="GM15" s="700"/>
      <c r="GN15" s="700"/>
      <c r="GO15" s="700"/>
      <c r="GP15" s="700"/>
      <c r="GQ15" s="700"/>
      <c r="GR15" s="700"/>
      <c r="GS15" s="700"/>
      <c r="GT15" s="701"/>
      <c r="GU15" s="651"/>
      <c r="GV15" s="652"/>
      <c r="GW15" s="652"/>
      <c r="GX15" s="652"/>
      <c r="GY15" s="652"/>
      <c r="GZ15" s="652"/>
      <c r="HA15" s="652"/>
      <c r="HB15" s="652"/>
      <c r="HC15" s="653"/>
      <c r="HD15" s="699"/>
      <c r="HE15" s="700"/>
      <c r="HF15" s="700"/>
      <c r="HG15" s="700"/>
      <c r="HH15" s="700"/>
      <c r="HI15" s="700"/>
      <c r="HJ15" s="700"/>
      <c r="HK15" s="700"/>
      <c r="HL15" s="700"/>
      <c r="HM15" s="700"/>
      <c r="HN15" s="701"/>
      <c r="HO15" s="705"/>
      <c r="HP15" s="706"/>
      <c r="HQ15" s="706"/>
      <c r="HR15" s="706"/>
      <c r="HS15" s="706"/>
      <c r="HT15" s="706"/>
      <c r="HU15" s="706"/>
      <c r="HV15" s="706"/>
      <c r="HW15" s="706"/>
      <c r="HX15" s="706"/>
      <c r="HY15" s="706"/>
      <c r="HZ15" s="706"/>
      <c r="IA15" s="706"/>
      <c r="IB15" s="707"/>
    </row>
    <row r="16" spans="1:236" s="1" customFormat="1" ht="10.5" customHeight="1">
      <c r="A16" s="711" t="s">
        <v>305</v>
      </c>
      <c r="B16" s="712"/>
      <c r="C16" s="712"/>
      <c r="D16" s="712"/>
      <c r="E16" s="713"/>
      <c r="F16" s="714" t="s">
        <v>308</v>
      </c>
      <c r="G16" s="715"/>
      <c r="H16" s="715"/>
      <c r="I16" s="715"/>
      <c r="J16" s="715"/>
      <c r="K16" s="715"/>
      <c r="L16" s="715"/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715"/>
      <c r="X16" s="715"/>
      <c r="Y16" s="715"/>
      <c r="Z16" s="715"/>
      <c r="AA16" s="715"/>
      <c r="AB16" s="715"/>
      <c r="AC16" s="715"/>
      <c r="AD16" s="715"/>
      <c r="AE16" s="715"/>
      <c r="AF16" s="715"/>
      <c r="AG16" s="715"/>
      <c r="AH16" s="715"/>
      <c r="AI16" s="715"/>
      <c r="AJ16" s="715"/>
      <c r="AK16" s="715"/>
      <c r="AL16" s="715"/>
      <c r="AM16" s="716"/>
      <c r="AN16" s="696"/>
      <c r="AO16" s="697"/>
      <c r="AP16" s="697"/>
      <c r="AQ16" s="697"/>
      <c r="AR16" s="697"/>
      <c r="AS16" s="697"/>
      <c r="AT16" s="697"/>
      <c r="AU16" s="697"/>
      <c r="AV16" s="697"/>
      <c r="AW16" s="697"/>
      <c r="AX16" s="698"/>
      <c r="AY16" s="693"/>
      <c r="AZ16" s="694"/>
      <c r="BA16" s="694"/>
      <c r="BB16" s="694"/>
      <c r="BC16" s="694"/>
      <c r="BD16" s="694"/>
      <c r="BE16" s="694"/>
      <c r="BF16" s="694"/>
      <c r="BG16" s="695"/>
      <c r="BH16" s="696"/>
      <c r="BI16" s="697"/>
      <c r="BJ16" s="697"/>
      <c r="BK16" s="697"/>
      <c r="BL16" s="697"/>
      <c r="BM16" s="697"/>
      <c r="BN16" s="697"/>
      <c r="BO16" s="697"/>
      <c r="BP16" s="697"/>
      <c r="BQ16" s="697"/>
      <c r="BR16" s="698"/>
      <c r="BS16" s="693"/>
      <c r="BT16" s="694"/>
      <c r="BU16" s="694"/>
      <c r="BV16" s="694"/>
      <c r="BW16" s="694"/>
      <c r="BX16" s="694"/>
      <c r="BY16" s="694"/>
      <c r="BZ16" s="694"/>
      <c r="CA16" s="695"/>
      <c r="CB16" s="696"/>
      <c r="CC16" s="697"/>
      <c r="CD16" s="697"/>
      <c r="CE16" s="697"/>
      <c r="CF16" s="697"/>
      <c r="CG16" s="697"/>
      <c r="CH16" s="697"/>
      <c r="CI16" s="697"/>
      <c r="CJ16" s="697"/>
      <c r="CK16" s="697"/>
      <c r="CL16" s="698"/>
      <c r="CM16" s="693"/>
      <c r="CN16" s="694"/>
      <c r="CO16" s="694"/>
      <c r="CP16" s="694"/>
      <c r="CQ16" s="694"/>
      <c r="CR16" s="694"/>
      <c r="CS16" s="694"/>
      <c r="CT16" s="694"/>
      <c r="CU16" s="695"/>
      <c r="CV16" s="696"/>
      <c r="CW16" s="697"/>
      <c r="CX16" s="697"/>
      <c r="CY16" s="697"/>
      <c r="CZ16" s="697"/>
      <c r="DA16" s="697"/>
      <c r="DB16" s="697"/>
      <c r="DC16" s="697"/>
      <c r="DD16" s="697"/>
      <c r="DE16" s="697"/>
      <c r="DF16" s="698"/>
      <c r="DG16" s="693"/>
      <c r="DH16" s="694"/>
      <c r="DI16" s="694"/>
      <c r="DJ16" s="694"/>
      <c r="DK16" s="694"/>
      <c r="DL16" s="694"/>
      <c r="DM16" s="694"/>
      <c r="DN16" s="694"/>
      <c r="DO16" s="695"/>
      <c r="DP16" s="696"/>
      <c r="DQ16" s="697"/>
      <c r="DR16" s="697"/>
      <c r="DS16" s="697"/>
      <c r="DT16" s="697"/>
      <c r="DU16" s="697"/>
      <c r="DV16" s="697"/>
      <c r="DW16" s="697"/>
      <c r="DX16" s="697"/>
      <c r="DY16" s="697"/>
      <c r="DZ16" s="698"/>
      <c r="EA16" s="693"/>
      <c r="EB16" s="694"/>
      <c r="EC16" s="694"/>
      <c r="ED16" s="694"/>
      <c r="EE16" s="694"/>
      <c r="EF16" s="694"/>
      <c r="EG16" s="694"/>
      <c r="EH16" s="694"/>
      <c r="EI16" s="695"/>
      <c r="EJ16" s="696"/>
      <c r="EK16" s="697"/>
      <c r="EL16" s="697"/>
      <c r="EM16" s="697"/>
      <c r="EN16" s="697"/>
      <c r="EO16" s="697"/>
      <c r="EP16" s="697"/>
      <c r="EQ16" s="697"/>
      <c r="ER16" s="697"/>
      <c r="ES16" s="697"/>
      <c r="ET16" s="698"/>
      <c r="EU16" s="696"/>
      <c r="EV16" s="697"/>
      <c r="EW16" s="697"/>
      <c r="EX16" s="697"/>
      <c r="EY16" s="697"/>
      <c r="EZ16" s="697"/>
      <c r="FA16" s="697"/>
      <c r="FB16" s="697"/>
      <c r="FC16" s="697"/>
      <c r="FD16" s="697"/>
      <c r="FE16" s="697"/>
      <c r="FF16" s="698"/>
      <c r="FG16" s="693"/>
      <c r="FH16" s="694"/>
      <c r="FI16" s="694"/>
      <c r="FJ16" s="694"/>
      <c r="FK16" s="694"/>
      <c r="FL16" s="694"/>
      <c r="FM16" s="694"/>
      <c r="FN16" s="694"/>
      <c r="FO16" s="695"/>
      <c r="FP16" s="693"/>
      <c r="FQ16" s="694"/>
      <c r="FR16" s="694"/>
      <c r="FS16" s="694"/>
      <c r="FT16" s="694"/>
      <c r="FU16" s="694"/>
      <c r="FV16" s="695"/>
      <c r="FW16" s="696"/>
      <c r="FX16" s="697"/>
      <c r="FY16" s="697"/>
      <c r="FZ16" s="697"/>
      <c r="GA16" s="697"/>
      <c r="GB16" s="697"/>
      <c r="GC16" s="697"/>
      <c r="GD16" s="697"/>
      <c r="GE16" s="697"/>
      <c r="GF16" s="697"/>
      <c r="GG16" s="697"/>
      <c r="GH16" s="698"/>
      <c r="GI16" s="696"/>
      <c r="GJ16" s="697"/>
      <c r="GK16" s="697"/>
      <c r="GL16" s="697"/>
      <c r="GM16" s="697"/>
      <c r="GN16" s="697"/>
      <c r="GO16" s="697"/>
      <c r="GP16" s="697"/>
      <c r="GQ16" s="697"/>
      <c r="GR16" s="697"/>
      <c r="GS16" s="697"/>
      <c r="GT16" s="698"/>
      <c r="GU16" s="693"/>
      <c r="GV16" s="694"/>
      <c r="GW16" s="694"/>
      <c r="GX16" s="694"/>
      <c r="GY16" s="694"/>
      <c r="GZ16" s="694"/>
      <c r="HA16" s="694"/>
      <c r="HB16" s="694"/>
      <c r="HC16" s="695"/>
      <c r="HD16" s="696"/>
      <c r="HE16" s="697"/>
      <c r="HF16" s="697"/>
      <c r="HG16" s="697"/>
      <c r="HH16" s="697"/>
      <c r="HI16" s="697"/>
      <c r="HJ16" s="697"/>
      <c r="HK16" s="697"/>
      <c r="HL16" s="697"/>
      <c r="HM16" s="697"/>
      <c r="HN16" s="698"/>
      <c r="HO16" s="717"/>
      <c r="HP16" s="718"/>
      <c r="HQ16" s="718"/>
      <c r="HR16" s="718"/>
      <c r="HS16" s="718"/>
      <c r="HT16" s="718"/>
      <c r="HU16" s="718"/>
      <c r="HV16" s="718"/>
      <c r="HW16" s="718"/>
      <c r="HX16" s="718"/>
      <c r="HY16" s="718"/>
      <c r="HZ16" s="718"/>
      <c r="IA16" s="718"/>
      <c r="IB16" s="719"/>
    </row>
    <row r="17" spans="1:236" s="1" customFormat="1" ht="10.5" customHeight="1">
      <c r="A17" s="711" t="s">
        <v>309</v>
      </c>
      <c r="B17" s="712"/>
      <c r="C17" s="712"/>
      <c r="D17" s="712"/>
      <c r="E17" s="713"/>
      <c r="F17" s="714" t="s">
        <v>310</v>
      </c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5"/>
      <c r="X17" s="715"/>
      <c r="Y17" s="715"/>
      <c r="Z17" s="715"/>
      <c r="AA17" s="715"/>
      <c r="AB17" s="715"/>
      <c r="AC17" s="715"/>
      <c r="AD17" s="715"/>
      <c r="AE17" s="715"/>
      <c r="AF17" s="715"/>
      <c r="AG17" s="715"/>
      <c r="AH17" s="715"/>
      <c r="AI17" s="715"/>
      <c r="AJ17" s="715"/>
      <c r="AK17" s="715"/>
      <c r="AL17" s="715"/>
      <c r="AM17" s="716"/>
      <c r="AN17" s="696"/>
      <c r="AO17" s="697"/>
      <c r="AP17" s="697"/>
      <c r="AQ17" s="697"/>
      <c r="AR17" s="697"/>
      <c r="AS17" s="697"/>
      <c r="AT17" s="697"/>
      <c r="AU17" s="697"/>
      <c r="AV17" s="697"/>
      <c r="AW17" s="697"/>
      <c r="AX17" s="698"/>
      <c r="AY17" s="693"/>
      <c r="AZ17" s="694"/>
      <c r="BA17" s="694"/>
      <c r="BB17" s="694"/>
      <c r="BC17" s="694"/>
      <c r="BD17" s="694"/>
      <c r="BE17" s="694"/>
      <c r="BF17" s="694"/>
      <c r="BG17" s="695"/>
      <c r="BH17" s="696"/>
      <c r="BI17" s="697"/>
      <c r="BJ17" s="697"/>
      <c r="BK17" s="697"/>
      <c r="BL17" s="697"/>
      <c r="BM17" s="697"/>
      <c r="BN17" s="697"/>
      <c r="BO17" s="697"/>
      <c r="BP17" s="697"/>
      <c r="BQ17" s="697"/>
      <c r="BR17" s="698"/>
      <c r="BS17" s="693"/>
      <c r="BT17" s="694"/>
      <c r="BU17" s="694"/>
      <c r="BV17" s="694"/>
      <c r="BW17" s="694"/>
      <c r="BX17" s="694"/>
      <c r="BY17" s="694"/>
      <c r="BZ17" s="694"/>
      <c r="CA17" s="695"/>
      <c r="CB17" s="696"/>
      <c r="CC17" s="697"/>
      <c r="CD17" s="697"/>
      <c r="CE17" s="697"/>
      <c r="CF17" s="697"/>
      <c r="CG17" s="697"/>
      <c r="CH17" s="697"/>
      <c r="CI17" s="697"/>
      <c r="CJ17" s="697"/>
      <c r="CK17" s="697"/>
      <c r="CL17" s="698"/>
      <c r="CM17" s="693"/>
      <c r="CN17" s="694"/>
      <c r="CO17" s="694"/>
      <c r="CP17" s="694"/>
      <c r="CQ17" s="694"/>
      <c r="CR17" s="694"/>
      <c r="CS17" s="694"/>
      <c r="CT17" s="694"/>
      <c r="CU17" s="695"/>
      <c r="CV17" s="696"/>
      <c r="CW17" s="697"/>
      <c r="CX17" s="697"/>
      <c r="CY17" s="697"/>
      <c r="CZ17" s="697"/>
      <c r="DA17" s="697"/>
      <c r="DB17" s="697"/>
      <c r="DC17" s="697"/>
      <c r="DD17" s="697"/>
      <c r="DE17" s="697"/>
      <c r="DF17" s="698"/>
      <c r="DG17" s="693"/>
      <c r="DH17" s="694"/>
      <c r="DI17" s="694"/>
      <c r="DJ17" s="694"/>
      <c r="DK17" s="694"/>
      <c r="DL17" s="694"/>
      <c r="DM17" s="694"/>
      <c r="DN17" s="694"/>
      <c r="DO17" s="695"/>
      <c r="DP17" s="696"/>
      <c r="DQ17" s="697"/>
      <c r="DR17" s="697"/>
      <c r="DS17" s="697"/>
      <c r="DT17" s="697"/>
      <c r="DU17" s="697"/>
      <c r="DV17" s="697"/>
      <c r="DW17" s="697"/>
      <c r="DX17" s="697"/>
      <c r="DY17" s="697"/>
      <c r="DZ17" s="698"/>
      <c r="EA17" s="693"/>
      <c r="EB17" s="694"/>
      <c r="EC17" s="694"/>
      <c r="ED17" s="694"/>
      <c r="EE17" s="694"/>
      <c r="EF17" s="694"/>
      <c r="EG17" s="694"/>
      <c r="EH17" s="694"/>
      <c r="EI17" s="695"/>
      <c r="EJ17" s="696"/>
      <c r="EK17" s="697"/>
      <c r="EL17" s="697"/>
      <c r="EM17" s="697"/>
      <c r="EN17" s="697"/>
      <c r="EO17" s="697"/>
      <c r="EP17" s="697"/>
      <c r="EQ17" s="697"/>
      <c r="ER17" s="697"/>
      <c r="ES17" s="697"/>
      <c r="ET17" s="698"/>
      <c r="EU17" s="696"/>
      <c r="EV17" s="697"/>
      <c r="EW17" s="697"/>
      <c r="EX17" s="697"/>
      <c r="EY17" s="697"/>
      <c r="EZ17" s="697"/>
      <c r="FA17" s="697"/>
      <c r="FB17" s="697"/>
      <c r="FC17" s="697"/>
      <c r="FD17" s="697"/>
      <c r="FE17" s="697"/>
      <c r="FF17" s="698"/>
      <c r="FG17" s="693"/>
      <c r="FH17" s="694"/>
      <c r="FI17" s="694"/>
      <c r="FJ17" s="694"/>
      <c r="FK17" s="694"/>
      <c r="FL17" s="694"/>
      <c r="FM17" s="694"/>
      <c r="FN17" s="694"/>
      <c r="FO17" s="695"/>
      <c r="FP17" s="693"/>
      <c r="FQ17" s="694"/>
      <c r="FR17" s="694"/>
      <c r="FS17" s="694"/>
      <c r="FT17" s="694"/>
      <c r="FU17" s="694"/>
      <c r="FV17" s="695"/>
      <c r="FW17" s="696"/>
      <c r="FX17" s="697"/>
      <c r="FY17" s="697"/>
      <c r="FZ17" s="697"/>
      <c r="GA17" s="697"/>
      <c r="GB17" s="697"/>
      <c r="GC17" s="697"/>
      <c r="GD17" s="697"/>
      <c r="GE17" s="697"/>
      <c r="GF17" s="697"/>
      <c r="GG17" s="697"/>
      <c r="GH17" s="698"/>
      <c r="GI17" s="696"/>
      <c r="GJ17" s="697"/>
      <c r="GK17" s="697"/>
      <c r="GL17" s="697"/>
      <c r="GM17" s="697"/>
      <c r="GN17" s="697"/>
      <c r="GO17" s="697"/>
      <c r="GP17" s="697"/>
      <c r="GQ17" s="697"/>
      <c r="GR17" s="697"/>
      <c r="GS17" s="697"/>
      <c r="GT17" s="698"/>
      <c r="GU17" s="693"/>
      <c r="GV17" s="694"/>
      <c r="GW17" s="694"/>
      <c r="GX17" s="694"/>
      <c r="GY17" s="694"/>
      <c r="GZ17" s="694"/>
      <c r="HA17" s="694"/>
      <c r="HB17" s="694"/>
      <c r="HC17" s="695"/>
      <c r="HD17" s="696"/>
      <c r="HE17" s="697"/>
      <c r="HF17" s="697"/>
      <c r="HG17" s="697"/>
      <c r="HH17" s="697"/>
      <c r="HI17" s="697"/>
      <c r="HJ17" s="697"/>
      <c r="HK17" s="697"/>
      <c r="HL17" s="697"/>
      <c r="HM17" s="697"/>
      <c r="HN17" s="698"/>
      <c r="HO17" s="717"/>
      <c r="HP17" s="718"/>
      <c r="HQ17" s="718"/>
      <c r="HR17" s="718"/>
      <c r="HS17" s="718"/>
      <c r="HT17" s="718"/>
      <c r="HU17" s="718"/>
      <c r="HV17" s="718"/>
      <c r="HW17" s="718"/>
      <c r="HX17" s="718"/>
      <c r="HY17" s="718"/>
      <c r="HZ17" s="718"/>
      <c r="IA17" s="718"/>
      <c r="IB17" s="719"/>
    </row>
    <row r="18" spans="1:236" s="1" customFormat="1" ht="10.5" customHeight="1">
      <c r="A18" s="711" t="s">
        <v>311</v>
      </c>
      <c r="B18" s="712"/>
      <c r="C18" s="712"/>
      <c r="D18" s="712"/>
      <c r="E18" s="713"/>
      <c r="F18" s="714"/>
      <c r="G18" s="715"/>
      <c r="H18" s="715"/>
      <c r="I18" s="715"/>
      <c r="J18" s="715"/>
      <c r="K18" s="715"/>
      <c r="L18" s="715"/>
      <c r="M18" s="715"/>
      <c r="N18" s="715"/>
      <c r="O18" s="715"/>
      <c r="P18" s="715"/>
      <c r="Q18" s="715"/>
      <c r="R18" s="715"/>
      <c r="S18" s="715"/>
      <c r="T18" s="715"/>
      <c r="U18" s="715"/>
      <c r="V18" s="715"/>
      <c r="W18" s="715"/>
      <c r="X18" s="715"/>
      <c r="Y18" s="715"/>
      <c r="Z18" s="715"/>
      <c r="AA18" s="715"/>
      <c r="AB18" s="715"/>
      <c r="AC18" s="715"/>
      <c r="AD18" s="715"/>
      <c r="AE18" s="715"/>
      <c r="AF18" s="715"/>
      <c r="AG18" s="715"/>
      <c r="AH18" s="715"/>
      <c r="AI18" s="715"/>
      <c r="AJ18" s="715"/>
      <c r="AK18" s="715"/>
      <c r="AL18" s="715"/>
      <c r="AM18" s="716"/>
      <c r="AN18" s="696"/>
      <c r="AO18" s="697"/>
      <c r="AP18" s="697"/>
      <c r="AQ18" s="697"/>
      <c r="AR18" s="697"/>
      <c r="AS18" s="697"/>
      <c r="AT18" s="697"/>
      <c r="AU18" s="697"/>
      <c r="AV18" s="697"/>
      <c r="AW18" s="697"/>
      <c r="AX18" s="698"/>
      <c r="AY18" s="693"/>
      <c r="AZ18" s="694"/>
      <c r="BA18" s="694"/>
      <c r="BB18" s="694"/>
      <c r="BC18" s="694"/>
      <c r="BD18" s="694"/>
      <c r="BE18" s="694"/>
      <c r="BF18" s="694"/>
      <c r="BG18" s="695"/>
      <c r="BH18" s="696"/>
      <c r="BI18" s="697"/>
      <c r="BJ18" s="697"/>
      <c r="BK18" s="697"/>
      <c r="BL18" s="697"/>
      <c r="BM18" s="697"/>
      <c r="BN18" s="697"/>
      <c r="BO18" s="697"/>
      <c r="BP18" s="697"/>
      <c r="BQ18" s="697"/>
      <c r="BR18" s="698"/>
      <c r="BS18" s="693"/>
      <c r="BT18" s="694"/>
      <c r="BU18" s="694"/>
      <c r="BV18" s="694"/>
      <c r="BW18" s="694"/>
      <c r="BX18" s="694"/>
      <c r="BY18" s="694"/>
      <c r="BZ18" s="694"/>
      <c r="CA18" s="695"/>
      <c r="CB18" s="696"/>
      <c r="CC18" s="697"/>
      <c r="CD18" s="697"/>
      <c r="CE18" s="697"/>
      <c r="CF18" s="697"/>
      <c r="CG18" s="697"/>
      <c r="CH18" s="697"/>
      <c r="CI18" s="697"/>
      <c r="CJ18" s="697"/>
      <c r="CK18" s="697"/>
      <c r="CL18" s="698"/>
      <c r="CM18" s="693"/>
      <c r="CN18" s="694"/>
      <c r="CO18" s="694"/>
      <c r="CP18" s="694"/>
      <c r="CQ18" s="694"/>
      <c r="CR18" s="694"/>
      <c r="CS18" s="694"/>
      <c r="CT18" s="694"/>
      <c r="CU18" s="695"/>
      <c r="CV18" s="696"/>
      <c r="CW18" s="697"/>
      <c r="CX18" s="697"/>
      <c r="CY18" s="697"/>
      <c r="CZ18" s="697"/>
      <c r="DA18" s="697"/>
      <c r="DB18" s="697"/>
      <c r="DC18" s="697"/>
      <c r="DD18" s="697"/>
      <c r="DE18" s="697"/>
      <c r="DF18" s="698"/>
      <c r="DG18" s="693"/>
      <c r="DH18" s="694"/>
      <c r="DI18" s="694"/>
      <c r="DJ18" s="694"/>
      <c r="DK18" s="694"/>
      <c r="DL18" s="694"/>
      <c r="DM18" s="694"/>
      <c r="DN18" s="694"/>
      <c r="DO18" s="695"/>
      <c r="DP18" s="696"/>
      <c r="DQ18" s="697"/>
      <c r="DR18" s="697"/>
      <c r="DS18" s="697"/>
      <c r="DT18" s="697"/>
      <c r="DU18" s="697"/>
      <c r="DV18" s="697"/>
      <c r="DW18" s="697"/>
      <c r="DX18" s="697"/>
      <c r="DY18" s="697"/>
      <c r="DZ18" s="698"/>
      <c r="EA18" s="693"/>
      <c r="EB18" s="694"/>
      <c r="EC18" s="694"/>
      <c r="ED18" s="694"/>
      <c r="EE18" s="694"/>
      <c r="EF18" s="694"/>
      <c r="EG18" s="694"/>
      <c r="EH18" s="694"/>
      <c r="EI18" s="695"/>
      <c r="EJ18" s="696"/>
      <c r="EK18" s="697"/>
      <c r="EL18" s="697"/>
      <c r="EM18" s="697"/>
      <c r="EN18" s="697"/>
      <c r="EO18" s="697"/>
      <c r="EP18" s="697"/>
      <c r="EQ18" s="697"/>
      <c r="ER18" s="697"/>
      <c r="ES18" s="697"/>
      <c r="ET18" s="698"/>
      <c r="EU18" s="696"/>
      <c r="EV18" s="697"/>
      <c r="EW18" s="697"/>
      <c r="EX18" s="697"/>
      <c r="EY18" s="697"/>
      <c r="EZ18" s="697"/>
      <c r="FA18" s="697"/>
      <c r="FB18" s="697"/>
      <c r="FC18" s="697"/>
      <c r="FD18" s="697"/>
      <c r="FE18" s="697"/>
      <c r="FF18" s="698"/>
      <c r="FG18" s="693"/>
      <c r="FH18" s="694"/>
      <c r="FI18" s="694"/>
      <c r="FJ18" s="694"/>
      <c r="FK18" s="694"/>
      <c r="FL18" s="694"/>
      <c r="FM18" s="694"/>
      <c r="FN18" s="694"/>
      <c r="FO18" s="695"/>
      <c r="FP18" s="693"/>
      <c r="FQ18" s="694"/>
      <c r="FR18" s="694"/>
      <c r="FS18" s="694"/>
      <c r="FT18" s="694"/>
      <c r="FU18" s="694"/>
      <c r="FV18" s="695"/>
      <c r="FW18" s="696"/>
      <c r="FX18" s="697"/>
      <c r="FY18" s="697"/>
      <c r="FZ18" s="697"/>
      <c r="GA18" s="697"/>
      <c r="GB18" s="697"/>
      <c r="GC18" s="697"/>
      <c r="GD18" s="697"/>
      <c r="GE18" s="697"/>
      <c r="GF18" s="697"/>
      <c r="GG18" s="697"/>
      <c r="GH18" s="698"/>
      <c r="GI18" s="696"/>
      <c r="GJ18" s="697"/>
      <c r="GK18" s="697"/>
      <c r="GL18" s="697"/>
      <c r="GM18" s="697"/>
      <c r="GN18" s="697"/>
      <c r="GO18" s="697"/>
      <c r="GP18" s="697"/>
      <c r="GQ18" s="697"/>
      <c r="GR18" s="697"/>
      <c r="GS18" s="697"/>
      <c r="GT18" s="698"/>
      <c r="GU18" s="693"/>
      <c r="GV18" s="694"/>
      <c r="GW18" s="694"/>
      <c r="GX18" s="694"/>
      <c r="GY18" s="694"/>
      <c r="GZ18" s="694"/>
      <c r="HA18" s="694"/>
      <c r="HB18" s="694"/>
      <c r="HC18" s="695"/>
      <c r="HD18" s="696"/>
      <c r="HE18" s="697"/>
      <c r="HF18" s="697"/>
      <c r="HG18" s="697"/>
      <c r="HH18" s="697"/>
      <c r="HI18" s="697"/>
      <c r="HJ18" s="697"/>
      <c r="HK18" s="697"/>
      <c r="HL18" s="697"/>
      <c r="HM18" s="697"/>
      <c r="HN18" s="698"/>
      <c r="HO18" s="717"/>
      <c r="HP18" s="718"/>
      <c r="HQ18" s="718"/>
      <c r="HR18" s="718"/>
      <c r="HS18" s="718"/>
      <c r="HT18" s="718"/>
      <c r="HU18" s="718"/>
      <c r="HV18" s="718"/>
      <c r="HW18" s="718"/>
      <c r="HX18" s="718"/>
      <c r="HY18" s="718"/>
      <c r="HZ18" s="718"/>
      <c r="IA18" s="718"/>
      <c r="IB18" s="719"/>
    </row>
    <row r="19" spans="1:236" s="1" customFormat="1" ht="23.25" customHeight="1">
      <c r="A19" s="708" t="s">
        <v>332</v>
      </c>
      <c r="B19" s="709"/>
      <c r="C19" s="709"/>
      <c r="D19" s="709"/>
      <c r="E19" s="710"/>
      <c r="F19" s="473" t="s">
        <v>426</v>
      </c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5"/>
      <c r="AN19" s="699"/>
      <c r="AO19" s="700"/>
      <c r="AP19" s="700"/>
      <c r="AQ19" s="700"/>
      <c r="AR19" s="700"/>
      <c r="AS19" s="700"/>
      <c r="AT19" s="700"/>
      <c r="AU19" s="700"/>
      <c r="AV19" s="700"/>
      <c r="AW19" s="700"/>
      <c r="AX19" s="701"/>
      <c r="AY19" s="651"/>
      <c r="AZ19" s="652"/>
      <c r="BA19" s="652"/>
      <c r="BB19" s="652"/>
      <c r="BC19" s="652"/>
      <c r="BD19" s="652"/>
      <c r="BE19" s="652"/>
      <c r="BF19" s="652"/>
      <c r="BG19" s="653"/>
      <c r="BH19" s="699"/>
      <c r="BI19" s="700"/>
      <c r="BJ19" s="700"/>
      <c r="BK19" s="700"/>
      <c r="BL19" s="700"/>
      <c r="BM19" s="700"/>
      <c r="BN19" s="700"/>
      <c r="BO19" s="700"/>
      <c r="BP19" s="700"/>
      <c r="BQ19" s="700"/>
      <c r="BR19" s="701"/>
      <c r="BS19" s="651"/>
      <c r="BT19" s="652"/>
      <c r="BU19" s="652"/>
      <c r="BV19" s="652"/>
      <c r="BW19" s="652"/>
      <c r="BX19" s="652"/>
      <c r="BY19" s="652"/>
      <c r="BZ19" s="652"/>
      <c r="CA19" s="653"/>
      <c r="CB19" s="699"/>
      <c r="CC19" s="700"/>
      <c r="CD19" s="700"/>
      <c r="CE19" s="700"/>
      <c r="CF19" s="700"/>
      <c r="CG19" s="700"/>
      <c r="CH19" s="700"/>
      <c r="CI19" s="700"/>
      <c r="CJ19" s="700"/>
      <c r="CK19" s="700"/>
      <c r="CL19" s="701"/>
      <c r="CM19" s="651"/>
      <c r="CN19" s="652"/>
      <c r="CO19" s="652"/>
      <c r="CP19" s="652"/>
      <c r="CQ19" s="652"/>
      <c r="CR19" s="652"/>
      <c r="CS19" s="652"/>
      <c r="CT19" s="652"/>
      <c r="CU19" s="653"/>
      <c r="CV19" s="699"/>
      <c r="CW19" s="700"/>
      <c r="CX19" s="700"/>
      <c r="CY19" s="700"/>
      <c r="CZ19" s="700"/>
      <c r="DA19" s="700"/>
      <c r="DB19" s="700"/>
      <c r="DC19" s="700"/>
      <c r="DD19" s="700"/>
      <c r="DE19" s="700"/>
      <c r="DF19" s="701"/>
      <c r="DG19" s="651"/>
      <c r="DH19" s="652"/>
      <c r="DI19" s="652"/>
      <c r="DJ19" s="652"/>
      <c r="DK19" s="652"/>
      <c r="DL19" s="652"/>
      <c r="DM19" s="652"/>
      <c r="DN19" s="652"/>
      <c r="DO19" s="653"/>
      <c r="DP19" s="699"/>
      <c r="DQ19" s="700"/>
      <c r="DR19" s="700"/>
      <c r="DS19" s="700"/>
      <c r="DT19" s="700"/>
      <c r="DU19" s="700"/>
      <c r="DV19" s="700"/>
      <c r="DW19" s="700"/>
      <c r="DX19" s="700"/>
      <c r="DY19" s="700"/>
      <c r="DZ19" s="701"/>
      <c r="EA19" s="651"/>
      <c r="EB19" s="652"/>
      <c r="EC19" s="652"/>
      <c r="ED19" s="652"/>
      <c r="EE19" s="652"/>
      <c r="EF19" s="652"/>
      <c r="EG19" s="652"/>
      <c r="EH19" s="652"/>
      <c r="EI19" s="653"/>
      <c r="EJ19" s="699"/>
      <c r="EK19" s="700"/>
      <c r="EL19" s="700"/>
      <c r="EM19" s="700"/>
      <c r="EN19" s="700"/>
      <c r="EO19" s="700"/>
      <c r="EP19" s="700"/>
      <c r="EQ19" s="700"/>
      <c r="ER19" s="700"/>
      <c r="ES19" s="700"/>
      <c r="ET19" s="701"/>
      <c r="EU19" s="699"/>
      <c r="EV19" s="700"/>
      <c r="EW19" s="700"/>
      <c r="EX19" s="700"/>
      <c r="EY19" s="700"/>
      <c r="EZ19" s="700"/>
      <c r="FA19" s="700"/>
      <c r="FB19" s="700"/>
      <c r="FC19" s="700"/>
      <c r="FD19" s="700"/>
      <c r="FE19" s="700"/>
      <c r="FF19" s="701"/>
      <c r="FG19" s="651"/>
      <c r="FH19" s="652"/>
      <c r="FI19" s="652"/>
      <c r="FJ19" s="652"/>
      <c r="FK19" s="652"/>
      <c r="FL19" s="652"/>
      <c r="FM19" s="652"/>
      <c r="FN19" s="652"/>
      <c r="FO19" s="653"/>
      <c r="FP19" s="651"/>
      <c r="FQ19" s="652"/>
      <c r="FR19" s="652"/>
      <c r="FS19" s="652"/>
      <c r="FT19" s="652"/>
      <c r="FU19" s="652"/>
      <c r="FV19" s="653"/>
      <c r="FW19" s="699"/>
      <c r="FX19" s="700"/>
      <c r="FY19" s="700"/>
      <c r="FZ19" s="700"/>
      <c r="GA19" s="700"/>
      <c r="GB19" s="700"/>
      <c r="GC19" s="700"/>
      <c r="GD19" s="700"/>
      <c r="GE19" s="700"/>
      <c r="GF19" s="700"/>
      <c r="GG19" s="700"/>
      <c r="GH19" s="701"/>
      <c r="GI19" s="699"/>
      <c r="GJ19" s="700"/>
      <c r="GK19" s="700"/>
      <c r="GL19" s="700"/>
      <c r="GM19" s="700"/>
      <c r="GN19" s="700"/>
      <c r="GO19" s="700"/>
      <c r="GP19" s="700"/>
      <c r="GQ19" s="700"/>
      <c r="GR19" s="700"/>
      <c r="GS19" s="700"/>
      <c r="GT19" s="701"/>
      <c r="GU19" s="651"/>
      <c r="GV19" s="652"/>
      <c r="GW19" s="652"/>
      <c r="GX19" s="652"/>
      <c r="GY19" s="652"/>
      <c r="GZ19" s="652"/>
      <c r="HA19" s="652"/>
      <c r="HB19" s="652"/>
      <c r="HC19" s="653"/>
      <c r="HD19" s="699"/>
      <c r="HE19" s="700"/>
      <c r="HF19" s="700"/>
      <c r="HG19" s="700"/>
      <c r="HH19" s="700"/>
      <c r="HI19" s="700"/>
      <c r="HJ19" s="700"/>
      <c r="HK19" s="700"/>
      <c r="HL19" s="700"/>
      <c r="HM19" s="700"/>
      <c r="HN19" s="701"/>
      <c r="HO19" s="705"/>
      <c r="HP19" s="706"/>
      <c r="HQ19" s="706"/>
      <c r="HR19" s="706"/>
      <c r="HS19" s="706"/>
      <c r="HT19" s="706"/>
      <c r="HU19" s="706"/>
      <c r="HV19" s="706"/>
      <c r="HW19" s="706"/>
      <c r="HX19" s="706"/>
      <c r="HY19" s="706"/>
      <c r="HZ19" s="706"/>
      <c r="IA19" s="706"/>
      <c r="IB19" s="707"/>
    </row>
    <row r="20" spans="1:236" s="1" customFormat="1" ht="10.5" customHeight="1">
      <c r="A20" s="711" t="s">
        <v>305</v>
      </c>
      <c r="B20" s="712"/>
      <c r="C20" s="712"/>
      <c r="D20" s="712"/>
      <c r="E20" s="713"/>
      <c r="F20" s="714" t="s">
        <v>308</v>
      </c>
      <c r="G20" s="715"/>
      <c r="H20" s="715"/>
      <c r="I20" s="715"/>
      <c r="J20" s="715"/>
      <c r="K20" s="715"/>
      <c r="L20" s="715"/>
      <c r="M20" s="715"/>
      <c r="N20" s="715"/>
      <c r="O20" s="715"/>
      <c r="P20" s="715"/>
      <c r="Q20" s="715"/>
      <c r="R20" s="715"/>
      <c r="S20" s="715"/>
      <c r="T20" s="715"/>
      <c r="U20" s="715"/>
      <c r="V20" s="715"/>
      <c r="W20" s="715"/>
      <c r="X20" s="715"/>
      <c r="Y20" s="715"/>
      <c r="Z20" s="715"/>
      <c r="AA20" s="715"/>
      <c r="AB20" s="715"/>
      <c r="AC20" s="715"/>
      <c r="AD20" s="715"/>
      <c r="AE20" s="715"/>
      <c r="AF20" s="715"/>
      <c r="AG20" s="715"/>
      <c r="AH20" s="715"/>
      <c r="AI20" s="715"/>
      <c r="AJ20" s="715"/>
      <c r="AK20" s="715"/>
      <c r="AL20" s="715"/>
      <c r="AM20" s="716"/>
      <c r="AN20" s="696"/>
      <c r="AO20" s="697"/>
      <c r="AP20" s="697"/>
      <c r="AQ20" s="697"/>
      <c r="AR20" s="697"/>
      <c r="AS20" s="697"/>
      <c r="AT20" s="697"/>
      <c r="AU20" s="697"/>
      <c r="AV20" s="697"/>
      <c r="AW20" s="697"/>
      <c r="AX20" s="698"/>
      <c r="AY20" s="693"/>
      <c r="AZ20" s="694"/>
      <c r="BA20" s="694"/>
      <c r="BB20" s="694"/>
      <c r="BC20" s="694"/>
      <c r="BD20" s="694"/>
      <c r="BE20" s="694"/>
      <c r="BF20" s="694"/>
      <c r="BG20" s="695"/>
      <c r="BH20" s="696"/>
      <c r="BI20" s="697"/>
      <c r="BJ20" s="697"/>
      <c r="BK20" s="697"/>
      <c r="BL20" s="697"/>
      <c r="BM20" s="697"/>
      <c r="BN20" s="697"/>
      <c r="BO20" s="697"/>
      <c r="BP20" s="697"/>
      <c r="BQ20" s="697"/>
      <c r="BR20" s="698"/>
      <c r="BS20" s="693"/>
      <c r="BT20" s="694"/>
      <c r="BU20" s="694"/>
      <c r="BV20" s="694"/>
      <c r="BW20" s="694"/>
      <c r="BX20" s="694"/>
      <c r="BY20" s="694"/>
      <c r="BZ20" s="694"/>
      <c r="CA20" s="695"/>
      <c r="CB20" s="696"/>
      <c r="CC20" s="697"/>
      <c r="CD20" s="697"/>
      <c r="CE20" s="697"/>
      <c r="CF20" s="697"/>
      <c r="CG20" s="697"/>
      <c r="CH20" s="697"/>
      <c r="CI20" s="697"/>
      <c r="CJ20" s="697"/>
      <c r="CK20" s="697"/>
      <c r="CL20" s="698"/>
      <c r="CM20" s="693"/>
      <c r="CN20" s="694"/>
      <c r="CO20" s="694"/>
      <c r="CP20" s="694"/>
      <c r="CQ20" s="694"/>
      <c r="CR20" s="694"/>
      <c r="CS20" s="694"/>
      <c r="CT20" s="694"/>
      <c r="CU20" s="695"/>
      <c r="CV20" s="696"/>
      <c r="CW20" s="697"/>
      <c r="CX20" s="697"/>
      <c r="CY20" s="697"/>
      <c r="CZ20" s="697"/>
      <c r="DA20" s="697"/>
      <c r="DB20" s="697"/>
      <c r="DC20" s="697"/>
      <c r="DD20" s="697"/>
      <c r="DE20" s="697"/>
      <c r="DF20" s="698"/>
      <c r="DG20" s="693"/>
      <c r="DH20" s="694"/>
      <c r="DI20" s="694"/>
      <c r="DJ20" s="694"/>
      <c r="DK20" s="694"/>
      <c r="DL20" s="694"/>
      <c r="DM20" s="694"/>
      <c r="DN20" s="694"/>
      <c r="DO20" s="695"/>
      <c r="DP20" s="696"/>
      <c r="DQ20" s="697"/>
      <c r="DR20" s="697"/>
      <c r="DS20" s="697"/>
      <c r="DT20" s="697"/>
      <c r="DU20" s="697"/>
      <c r="DV20" s="697"/>
      <c r="DW20" s="697"/>
      <c r="DX20" s="697"/>
      <c r="DY20" s="697"/>
      <c r="DZ20" s="698"/>
      <c r="EA20" s="693"/>
      <c r="EB20" s="694"/>
      <c r="EC20" s="694"/>
      <c r="ED20" s="694"/>
      <c r="EE20" s="694"/>
      <c r="EF20" s="694"/>
      <c r="EG20" s="694"/>
      <c r="EH20" s="694"/>
      <c r="EI20" s="695"/>
      <c r="EJ20" s="696"/>
      <c r="EK20" s="697"/>
      <c r="EL20" s="697"/>
      <c r="EM20" s="697"/>
      <c r="EN20" s="697"/>
      <c r="EO20" s="697"/>
      <c r="EP20" s="697"/>
      <c r="EQ20" s="697"/>
      <c r="ER20" s="697"/>
      <c r="ES20" s="697"/>
      <c r="ET20" s="698"/>
      <c r="EU20" s="696"/>
      <c r="EV20" s="697"/>
      <c r="EW20" s="697"/>
      <c r="EX20" s="697"/>
      <c r="EY20" s="697"/>
      <c r="EZ20" s="697"/>
      <c r="FA20" s="697"/>
      <c r="FB20" s="697"/>
      <c r="FC20" s="697"/>
      <c r="FD20" s="697"/>
      <c r="FE20" s="697"/>
      <c r="FF20" s="698"/>
      <c r="FG20" s="693"/>
      <c r="FH20" s="694"/>
      <c r="FI20" s="694"/>
      <c r="FJ20" s="694"/>
      <c r="FK20" s="694"/>
      <c r="FL20" s="694"/>
      <c r="FM20" s="694"/>
      <c r="FN20" s="694"/>
      <c r="FO20" s="695"/>
      <c r="FP20" s="693"/>
      <c r="FQ20" s="694"/>
      <c r="FR20" s="694"/>
      <c r="FS20" s="694"/>
      <c r="FT20" s="694"/>
      <c r="FU20" s="694"/>
      <c r="FV20" s="695"/>
      <c r="FW20" s="696"/>
      <c r="FX20" s="697"/>
      <c r="FY20" s="697"/>
      <c r="FZ20" s="697"/>
      <c r="GA20" s="697"/>
      <c r="GB20" s="697"/>
      <c r="GC20" s="697"/>
      <c r="GD20" s="697"/>
      <c r="GE20" s="697"/>
      <c r="GF20" s="697"/>
      <c r="GG20" s="697"/>
      <c r="GH20" s="698"/>
      <c r="GI20" s="696"/>
      <c r="GJ20" s="697"/>
      <c r="GK20" s="697"/>
      <c r="GL20" s="697"/>
      <c r="GM20" s="697"/>
      <c r="GN20" s="697"/>
      <c r="GO20" s="697"/>
      <c r="GP20" s="697"/>
      <c r="GQ20" s="697"/>
      <c r="GR20" s="697"/>
      <c r="GS20" s="697"/>
      <c r="GT20" s="698"/>
      <c r="GU20" s="693"/>
      <c r="GV20" s="694"/>
      <c r="GW20" s="694"/>
      <c r="GX20" s="694"/>
      <c r="GY20" s="694"/>
      <c r="GZ20" s="694"/>
      <c r="HA20" s="694"/>
      <c r="HB20" s="694"/>
      <c r="HC20" s="695"/>
      <c r="HD20" s="696"/>
      <c r="HE20" s="697"/>
      <c r="HF20" s="697"/>
      <c r="HG20" s="697"/>
      <c r="HH20" s="697"/>
      <c r="HI20" s="697"/>
      <c r="HJ20" s="697"/>
      <c r="HK20" s="697"/>
      <c r="HL20" s="697"/>
      <c r="HM20" s="697"/>
      <c r="HN20" s="698"/>
      <c r="HO20" s="717"/>
      <c r="HP20" s="718"/>
      <c r="HQ20" s="718"/>
      <c r="HR20" s="718"/>
      <c r="HS20" s="718"/>
      <c r="HT20" s="718"/>
      <c r="HU20" s="718"/>
      <c r="HV20" s="718"/>
      <c r="HW20" s="718"/>
      <c r="HX20" s="718"/>
      <c r="HY20" s="718"/>
      <c r="HZ20" s="718"/>
      <c r="IA20" s="718"/>
      <c r="IB20" s="719"/>
    </row>
    <row r="21" spans="1:236" s="1" customFormat="1" ht="10.5" customHeight="1">
      <c r="A21" s="711" t="s">
        <v>309</v>
      </c>
      <c r="B21" s="712"/>
      <c r="C21" s="712"/>
      <c r="D21" s="712"/>
      <c r="E21" s="713"/>
      <c r="F21" s="714" t="s">
        <v>310</v>
      </c>
      <c r="G21" s="715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5"/>
      <c r="S21" s="715"/>
      <c r="T21" s="715"/>
      <c r="U21" s="715"/>
      <c r="V21" s="715"/>
      <c r="W21" s="715"/>
      <c r="X21" s="715"/>
      <c r="Y21" s="715"/>
      <c r="Z21" s="715"/>
      <c r="AA21" s="715"/>
      <c r="AB21" s="715"/>
      <c r="AC21" s="715"/>
      <c r="AD21" s="715"/>
      <c r="AE21" s="715"/>
      <c r="AF21" s="715"/>
      <c r="AG21" s="715"/>
      <c r="AH21" s="715"/>
      <c r="AI21" s="715"/>
      <c r="AJ21" s="715"/>
      <c r="AK21" s="715"/>
      <c r="AL21" s="715"/>
      <c r="AM21" s="716"/>
      <c r="AN21" s="696"/>
      <c r="AO21" s="697"/>
      <c r="AP21" s="697"/>
      <c r="AQ21" s="697"/>
      <c r="AR21" s="697"/>
      <c r="AS21" s="697"/>
      <c r="AT21" s="697"/>
      <c r="AU21" s="697"/>
      <c r="AV21" s="697"/>
      <c r="AW21" s="697"/>
      <c r="AX21" s="698"/>
      <c r="AY21" s="693"/>
      <c r="AZ21" s="694"/>
      <c r="BA21" s="694"/>
      <c r="BB21" s="694"/>
      <c r="BC21" s="694"/>
      <c r="BD21" s="694"/>
      <c r="BE21" s="694"/>
      <c r="BF21" s="694"/>
      <c r="BG21" s="695"/>
      <c r="BH21" s="696"/>
      <c r="BI21" s="697"/>
      <c r="BJ21" s="697"/>
      <c r="BK21" s="697"/>
      <c r="BL21" s="697"/>
      <c r="BM21" s="697"/>
      <c r="BN21" s="697"/>
      <c r="BO21" s="697"/>
      <c r="BP21" s="697"/>
      <c r="BQ21" s="697"/>
      <c r="BR21" s="698"/>
      <c r="BS21" s="693"/>
      <c r="BT21" s="694"/>
      <c r="BU21" s="694"/>
      <c r="BV21" s="694"/>
      <c r="BW21" s="694"/>
      <c r="BX21" s="694"/>
      <c r="BY21" s="694"/>
      <c r="BZ21" s="694"/>
      <c r="CA21" s="695"/>
      <c r="CB21" s="696"/>
      <c r="CC21" s="697"/>
      <c r="CD21" s="697"/>
      <c r="CE21" s="697"/>
      <c r="CF21" s="697"/>
      <c r="CG21" s="697"/>
      <c r="CH21" s="697"/>
      <c r="CI21" s="697"/>
      <c r="CJ21" s="697"/>
      <c r="CK21" s="697"/>
      <c r="CL21" s="698"/>
      <c r="CM21" s="693"/>
      <c r="CN21" s="694"/>
      <c r="CO21" s="694"/>
      <c r="CP21" s="694"/>
      <c r="CQ21" s="694"/>
      <c r="CR21" s="694"/>
      <c r="CS21" s="694"/>
      <c r="CT21" s="694"/>
      <c r="CU21" s="695"/>
      <c r="CV21" s="696"/>
      <c r="CW21" s="697"/>
      <c r="CX21" s="697"/>
      <c r="CY21" s="697"/>
      <c r="CZ21" s="697"/>
      <c r="DA21" s="697"/>
      <c r="DB21" s="697"/>
      <c r="DC21" s="697"/>
      <c r="DD21" s="697"/>
      <c r="DE21" s="697"/>
      <c r="DF21" s="698"/>
      <c r="DG21" s="693"/>
      <c r="DH21" s="694"/>
      <c r="DI21" s="694"/>
      <c r="DJ21" s="694"/>
      <c r="DK21" s="694"/>
      <c r="DL21" s="694"/>
      <c r="DM21" s="694"/>
      <c r="DN21" s="694"/>
      <c r="DO21" s="695"/>
      <c r="DP21" s="696"/>
      <c r="DQ21" s="697"/>
      <c r="DR21" s="697"/>
      <c r="DS21" s="697"/>
      <c r="DT21" s="697"/>
      <c r="DU21" s="697"/>
      <c r="DV21" s="697"/>
      <c r="DW21" s="697"/>
      <c r="DX21" s="697"/>
      <c r="DY21" s="697"/>
      <c r="DZ21" s="698"/>
      <c r="EA21" s="693"/>
      <c r="EB21" s="694"/>
      <c r="EC21" s="694"/>
      <c r="ED21" s="694"/>
      <c r="EE21" s="694"/>
      <c r="EF21" s="694"/>
      <c r="EG21" s="694"/>
      <c r="EH21" s="694"/>
      <c r="EI21" s="695"/>
      <c r="EJ21" s="696"/>
      <c r="EK21" s="697"/>
      <c r="EL21" s="697"/>
      <c r="EM21" s="697"/>
      <c r="EN21" s="697"/>
      <c r="EO21" s="697"/>
      <c r="EP21" s="697"/>
      <c r="EQ21" s="697"/>
      <c r="ER21" s="697"/>
      <c r="ES21" s="697"/>
      <c r="ET21" s="698"/>
      <c r="EU21" s="696"/>
      <c r="EV21" s="697"/>
      <c r="EW21" s="697"/>
      <c r="EX21" s="697"/>
      <c r="EY21" s="697"/>
      <c r="EZ21" s="697"/>
      <c r="FA21" s="697"/>
      <c r="FB21" s="697"/>
      <c r="FC21" s="697"/>
      <c r="FD21" s="697"/>
      <c r="FE21" s="697"/>
      <c r="FF21" s="698"/>
      <c r="FG21" s="693"/>
      <c r="FH21" s="694"/>
      <c r="FI21" s="694"/>
      <c r="FJ21" s="694"/>
      <c r="FK21" s="694"/>
      <c r="FL21" s="694"/>
      <c r="FM21" s="694"/>
      <c r="FN21" s="694"/>
      <c r="FO21" s="695"/>
      <c r="FP21" s="693"/>
      <c r="FQ21" s="694"/>
      <c r="FR21" s="694"/>
      <c r="FS21" s="694"/>
      <c r="FT21" s="694"/>
      <c r="FU21" s="694"/>
      <c r="FV21" s="695"/>
      <c r="FW21" s="696"/>
      <c r="FX21" s="697"/>
      <c r="FY21" s="697"/>
      <c r="FZ21" s="697"/>
      <c r="GA21" s="697"/>
      <c r="GB21" s="697"/>
      <c r="GC21" s="697"/>
      <c r="GD21" s="697"/>
      <c r="GE21" s="697"/>
      <c r="GF21" s="697"/>
      <c r="GG21" s="697"/>
      <c r="GH21" s="698"/>
      <c r="GI21" s="696"/>
      <c r="GJ21" s="697"/>
      <c r="GK21" s="697"/>
      <c r="GL21" s="697"/>
      <c r="GM21" s="697"/>
      <c r="GN21" s="697"/>
      <c r="GO21" s="697"/>
      <c r="GP21" s="697"/>
      <c r="GQ21" s="697"/>
      <c r="GR21" s="697"/>
      <c r="GS21" s="697"/>
      <c r="GT21" s="698"/>
      <c r="GU21" s="693"/>
      <c r="GV21" s="694"/>
      <c r="GW21" s="694"/>
      <c r="GX21" s="694"/>
      <c r="GY21" s="694"/>
      <c r="GZ21" s="694"/>
      <c r="HA21" s="694"/>
      <c r="HB21" s="694"/>
      <c r="HC21" s="695"/>
      <c r="HD21" s="696"/>
      <c r="HE21" s="697"/>
      <c r="HF21" s="697"/>
      <c r="HG21" s="697"/>
      <c r="HH21" s="697"/>
      <c r="HI21" s="697"/>
      <c r="HJ21" s="697"/>
      <c r="HK21" s="697"/>
      <c r="HL21" s="697"/>
      <c r="HM21" s="697"/>
      <c r="HN21" s="698"/>
      <c r="HO21" s="717"/>
      <c r="HP21" s="718"/>
      <c r="HQ21" s="718"/>
      <c r="HR21" s="718"/>
      <c r="HS21" s="718"/>
      <c r="HT21" s="718"/>
      <c r="HU21" s="718"/>
      <c r="HV21" s="718"/>
      <c r="HW21" s="718"/>
      <c r="HX21" s="718"/>
      <c r="HY21" s="718"/>
      <c r="HZ21" s="718"/>
      <c r="IA21" s="718"/>
      <c r="IB21" s="719"/>
    </row>
    <row r="22" spans="1:236" s="1" customFormat="1" ht="10.5" customHeight="1">
      <c r="A22" s="711" t="s">
        <v>311</v>
      </c>
      <c r="B22" s="712"/>
      <c r="C22" s="712"/>
      <c r="D22" s="712"/>
      <c r="E22" s="713"/>
      <c r="F22" s="714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715"/>
      <c r="AK22" s="715"/>
      <c r="AL22" s="715"/>
      <c r="AM22" s="716"/>
      <c r="AN22" s="696"/>
      <c r="AO22" s="697"/>
      <c r="AP22" s="697"/>
      <c r="AQ22" s="697"/>
      <c r="AR22" s="697"/>
      <c r="AS22" s="697"/>
      <c r="AT22" s="697"/>
      <c r="AU22" s="697"/>
      <c r="AV22" s="697"/>
      <c r="AW22" s="697"/>
      <c r="AX22" s="698"/>
      <c r="AY22" s="693"/>
      <c r="AZ22" s="694"/>
      <c r="BA22" s="694"/>
      <c r="BB22" s="694"/>
      <c r="BC22" s="694"/>
      <c r="BD22" s="694"/>
      <c r="BE22" s="694"/>
      <c r="BF22" s="694"/>
      <c r="BG22" s="695"/>
      <c r="BH22" s="696"/>
      <c r="BI22" s="697"/>
      <c r="BJ22" s="697"/>
      <c r="BK22" s="697"/>
      <c r="BL22" s="697"/>
      <c r="BM22" s="697"/>
      <c r="BN22" s="697"/>
      <c r="BO22" s="697"/>
      <c r="BP22" s="697"/>
      <c r="BQ22" s="697"/>
      <c r="BR22" s="698"/>
      <c r="BS22" s="693"/>
      <c r="BT22" s="694"/>
      <c r="BU22" s="694"/>
      <c r="BV22" s="694"/>
      <c r="BW22" s="694"/>
      <c r="BX22" s="694"/>
      <c r="BY22" s="694"/>
      <c r="BZ22" s="694"/>
      <c r="CA22" s="695"/>
      <c r="CB22" s="696"/>
      <c r="CC22" s="697"/>
      <c r="CD22" s="697"/>
      <c r="CE22" s="697"/>
      <c r="CF22" s="697"/>
      <c r="CG22" s="697"/>
      <c r="CH22" s="697"/>
      <c r="CI22" s="697"/>
      <c r="CJ22" s="697"/>
      <c r="CK22" s="697"/>
      <c r="CL22" s="698"/>
      <c r="CM22" s="693"/>
      <c r="CN22" s="694"/>
      <c r="CO22" s="694"/>
      <c r="CP22" s="694"/>
      <c r="CQ22" s="694"/>
      <c r="CR22" s="694"/>
      <c r="CS22" s="694"/>
      <c r="CT22" s="694"/>
      <c r="CU22" s="695"/>
      <c r="CV22" s="696"/>
      <c r="CW22" s="697"/>
      <c r="CX22" s="697"/>
      <c r="CY22" s="697"/>
      <c r="CZ22" s="697"/>
      <c r="DA22" s="697"/>
      <c r="DB22" s="697"/>
      <c r="DC22" s="697"/>
      <c r="DD22" s="697"/>
      <c r="DE22" s="697"/>
      <c r="DF22" s="698"/>
      <c r="DG22" s="693"/>
      <c r="DH22" s="694"/>
      <c r="DI22" s="694"/>
      <c r="DJ22" s="694"/>
      <c r="DK22" s="694"/>
      <c r="DL22" s="694"/>
      <c r="DM22" s="694"/>
      <c r="DN22" s="694"/>
      <c r="DO22" s="695"/>
      <c r="DP22" s="696"/>
      <c r="DQ22" s="697"/>
      <c r="DR22" s="697"/>
      <c r="DS22" s="697"/>
      <c r="DT22" s="697"/>
      <c r="DU22" s="697"/>
      <c r="DV22" s="697"/>
      <c r="DW22" s="697"/>
      <c r="DX22" s="697"/>
      <c r="DY22" s="697"/>
      <c r="DZ22" s="698"/>
      <c r="EA22" s="693"/>
      <c r="EB22" s="694"/>
      <c r="EC22" s="694"/>
      <c r="ED22" s="694"/>
      <c r="EE22" s="694"/>
      <c r="EF22" s="694"/>
      <c r="EG22" s="694"/>
      <c r="EH22" s="694"/>
      <c r="EI22" s="695"/>
      <c r="EJ22" s="696"/>
      <c r="EK22" s="697"/>
      <c r="EL22" s="697"/>
      <c r="EM22" s="697"/>
      <c r="EN22" s="697"/>
      <c r="EO22" s="697"/>
      <c r="EP22" s="697"/>
      <c r="EQ22" s="697"/>
      <c r="ER22" s="697"/>
      <c r="ES22" s="697"/>
      <c r="ET22" s="698"/>
      <c r="EU22" s="696"/>
      <c r="EV22" s="697"/>
      <c r="EW22" s="697"/>
      <c r="EX22" s="697"/>
      <c r="EY22" s="697"/>
      <c r="EZ22" s="697"/>
      <c r="FA22" s="697"/>
      <c r="FB22" s="697"/>
      <c r="FC22" s="697"/>
      <c r="FD22" s="697"/>
      <c r="FE22" s="697"/>
      <c r="FF22" s="698"/>
      <c r="FG22" s="693"/>
      <c r="FH22" s="694"/>
      <c r="FI22" s="694"/>
      <c r="FJ22" s="694"/>
      <c r="FK22" s="694"/>
      <c r="FL22" s="694"/>
      <c r="FM22" s="694"/>
      <c r="FN22" s="694"/>
      <c r="FO22" s="695"/>
      <c r="FP22" s="693"/>
      <c r="FQ22" s="694"/>
      <c r="FR22" s="694"/>
      <c r="FS22" s="694"/>
      <c r="FT22" s="694"/>
      <c r="FU22" s="694"/>
      <c r="FV22" s="695"/>
      <c r="FW22" s="696"/>
      <c r="FX22" s="697"/>
      <c r="FY22" s="697"/>
      <c r="FZ22" s="697"/>
      <c r="GA22" s="697"/>
      <c r="GB22" s="697"/>
      <c r="GC22" s="697"/>
      <c r="GD22" s="697"/>
      <c r="GE22" s="697"/>
      <c r="GF22" s="697"/>
      <c r="GG22" s="697"/>
      <c r="GH22" s="698"/>
      <c r="GI22" s="696"/>
      <c r="GJ22" s="697"/>
      <c r="GK22" s="697"/>
      <c r="GL22" s="697"/>
      <c r="GM22" s="697"/>
      <c r="GN22" s="697"/>
      <c r="GO22" s="697"/>
      <c r="GP22" s="697"/>
      <c r="GQ22" s="697"/>
      <c r="GR22" s="697"/>
      <c r="GS22" s="697"/>
      <c r="GT22" s="698"/>
      <c r="GU22" s="693"/>
      <c r="GV22" s="694"/>
      <c r="GW22" s="694"/>
      <c r="GX22" s="694"/>
      <c r="GY22" s="694"/>
      <c r="GZ22" s="694"/>
      <c r="HA22" s="694"/>
      <c r="HB22" s="694"/>
      <c r="HC22" s="695"/>
      <c r="HD22" s="696"/>
      <c r="HE22" s="697"/>
      <c r="HF22" s="697"/>
      <c r="HG22" s="697"/>
      <c r="HH22" s="697"/>
      <c r="HI22" s="697"/>
      <c r="HJ22" s="697"/>
      <c r="HK22" s="697"/>
      <c r="HL22" s="697"/>
      <c r="HM22" s="697"/>
      <c r="HN22" s="698"/>
      <c r="HO22" s="717"/>
      <c r="HP22" s="718"/>
      <c r="HQ22" s="718"/>
      <c r="HR22" s="718"/>
      <c r="HS22" s="718"/>
      <c r="HT22" s="718"/>
      <c r="HU22" s="718"/>
      <c r="HV22" s="718"/>
      <c r="HW22" s="718"/>
      <c r="HX22" s="718"/>
      <c r="HY22" s="718"/>
      <c r="HZ22" s="718"/>
      <c r="IA22" s="718"/>
      <c r="IB22" s="719"/>
    </row>
    <row r="23" spans="1:236" s="1" customFormat="1" ht="23.25" customHeight="1">
      <c r="A23" s="708" t="s">
        <v>333</v>
      </c>
      <c r="B23" s="709"/>
      <c r="C23" s="709"/>
      <c r="D23" s="709"/>
      <c r="E23" s="710"/>
      <c r="F23" s="473" t="s">
        <v>312</v>
      </c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5"/>
      <c r="AN23" s="699"/>
      <c r="AO23" s="700"/>
      <c r="AP23" s="700"/>
      <c r="AQ23" s="700"/>
      <c r="AR23" s="700"/>
      <c r="AS23" s="700"/>
      <c r="AT23" s="700"/>
      <c r="AU23" s="700"/>
      <c r="AV23" s="700"/>
      <c r="AW23" s="700"/>
      <c r="AX23" s="701"/>
      <c r="AY23" s="651"/>
      <c r="AZ23" s="652"/>
      <c r="BA23" s="652"/>
      <c r="BB23" s="652"/>
      <c r="BC23" s="652"/>
      <c r="BD23" s="652"/>
      <c r="BE23" s="652"/>
      <c r="BF23" s="652"/>
      <c r="BG23" s="653"/>
      <c r="BH23" s="699"/>
      <c r="BI23" s="700"/>
      <c r="BJ23" s="700"/>
      <c r="BK23" s="700"/>
      <c r="BL23" s="700"/>
      <c r="BM23" s="700"/>
      <c r="BN23" s="700"/>
      <c r="BO23" s="700"/>
      <c r="BP23" s="700"/>
      <c r="BQ23" s="700"/>
      <c r="BR23" s="701"/>
      <c r="BS23" s="651"/>
      <c r="BT23" s="652"/>
      <c r="BU23" s="652"/>
      <c r="BV23" s="652"/>
      <c r="BW23" s="652"/>
      <c r="BX23" s="652"/>
      <c r="BY23" s="652"/>
      <c r="BZ23" s="652"/>
      <c r="CA23" s="653"/>
      <c r="CB23" s="699"/>
      <c r="CC23" s="700"/>
      <c r="CD23" s="700"/>
      <c r="CE23" s="700"/>
      <c r="CF23" s="700"/>
      <c r="CG23" s="700"/>
      <c r="CH23" s="700"/>
      <c r="CI23" s="700"/>
      <c r="CJ23" s="700"/>
      <c r="CK23" s="700"/>
      <c r="CL23" s="701"/>
      <c r="CM23" s="651"/>
      <c r="CN23" s="652"/>
      <c r="CO23" s="652"/>
      <c r="CP23" s="652"/>
      <c r="CQ23" s="652"/>
      <c r="CR23" s="652"/>
      <c r="CS23" s="652"/>
      <c r="CT23" s="652"/>
      <c r="CU23" s="653"/>
      <c r="CV23" s="699"/>
      <c r="CW23" s="700"/>
      <c r="CX23" s="700"/>
      <c r="CY23" s="700"/>
      <c r="CZ23" s="700"/>
      <c r="DA23" s="700"/>
      <c r="DB23" s="700"/>
      <c r="DC23" s="700"/>
      <c r="DD23" s="700"/>
      <c r="DE23" s="700"/>
      <c r="DF23" s="701"/>
      <c r="DG23" s="651"/>
      <c r="DH23" s="652"/>
      <c r="DI23" s="652"/>
      <c r="DJ23" s="652"/>
      <c r="DK23" s="652"/>
      <c r="DL23" s="652"/>
      <c r="DM23" s="652"/>
      <c r="DN23" s="652"/>
      <c r="DO23" s="653"/>
      <c r="DP23" s="699"/>
      <c r="DQ23" s="700"/>
      <c r="DR23" s="700"/>
      <c r="DS23" s="700"/>
      <c r="DT23" s="700"/>
      <c r="DU23" s="700"/>
      <c r="DV23" s="700"/>
      <c r="DW23" s="700"/>
      <c r="DX23" s="700"/>
      <c r="DY23" s="700"/>
      <c r="DZ23" s="701"/>
      <c r="EA23" s="651"/>
      <c r="EB23" s="652"/>
      <c r="EC23" s="652"/>
      <c r="ED23" s="652"/>
      <c r="EE23" s="652"/>
      <c r="EF23" s="652"/>
      <c r="EG23" s="652"/>
      <c r="EH23" s="652"/>
      <c r="EI23" s="653"/>
      <c r="EJ23" s="699"/>
      <c r="EK23" s="700"/>
      <c r="EL23" s="700"/>
      <c r="EM23" s="700"/>
      <c r="EN23" s="700"/>
      <c r="EO23" s="700"/>
      <c r="EP23" s="700"/>
      <c r="EQ23" s="700"/>
      <c r="ER23" s="700"/>
      <c r="ES23" s="700"/>
      <c r="ET23" s="701"/>
      <c r="EU23" s="699"/>
      <c r="EV23" s="700"/>
      <c r="EW23" s="700"/>
      <c r="EX23" s="700"/>
      <c r="EY23" s="700"/>
      <c r="EZ23" s="700"/>
      <c r="FA23" s="700"/>
      <c r="FB23" s="700"/>
      <c r="FC23" s="700"/>
      <c r="FD23" s="700"/>
      <c r="FE23" s="700"/>
      <c r="FF23" s="701"/>
      <c r="FG23" s="651"/>
      <c r="FH23" s="652"/>
      <c r="FI23" s="652"/>
      <c r="FJ23" s="652"/>
      <c r="FK23" s="652"/>
      <c r="FL23" s="652"/>
      <c r="FM23" s="652"/>
      <c r="FN23" s="652"/>
      <c r="FO23" s="653"/>
      <c r="FP23" s="651"/>
      <c r="FQ23" s="652"/>
      <c r="FR23" s="652"/>
      <c r="FS23" s="652"/>
      <c r="FT23" s="652"/>
      <c r="FU23" s="652"/>
      <c r="FV23" s="653"/>
      <c r="FW23" s="699"/>
      <c r="FX23" s="700"/>
      <c r="FY23" s="700"/>
      <c r="FZ23" s="700"/>
      <c r="GA23" s="700"/>
      <c r="GB23" s="700"/>
      <c r="GC23" s="700"/>
      <c r="GD23" s="700"/>
      <c r="GE23" s="700"/>
      <c r="GF23" s="700"/>
      <c r="GG23" s="700"/>
      <c r="GH23" s="701"/>
      <c r="GI23" s="699"/>
      <c r="GJ23" s="700"/>
      <c r="GK23" s="700"/>
      <c r="GL23" s="700"/>
      <c r="GM23" s="700"/>
      <c r="GN23" s="700"/>
      <c r="GO23" s="700"/>
      <c r="GP23" s="700"/>
      <c r="GQ23" s="700"/>
      <c r="GR23" s="700"/>
      <c r="GS23" s="700"/>
      <c r="GT23" s="701"/>
      <c r="GU23" s="651"/>
      <c r="GV23" s="652"/>
      <c r="GW23" s="652"/>
      <c r="GX23" s="652"/>
      <c r="GY23" s="652"/>
      <c r="GZ23" s="652"/>
      <c r="HA23" s="652"/>
      <c r="HB23" s="652"/>
      <c r="HC23" s="653"/>
      <c r="HD23" s="699"/>
      <c r="HE23" s="700"/>
      <c r="HF23" s="700"/>
      <c r="HG23" s="700"/>
      <c r="HH23" s="700"/>
      <c r="HI23" s="700"/>
      <c r="HJ23" s="700"/>
      <c r="HK23" s="700"/>
      <c r="HL23" s="700"/>
      <c r="HM23" s="700"/>
      <c r="HN23" s="701"/>
      <c r="HO23" s="705"/>
      <c r="HP23" s="706"/>
      <c r="HQ23" s="706"/>
      <c r="HR23" s="706"/>
      <c r="HS23" s="706"/>
      <c r="HT23" s="706"/>
      <c r="HU23" s="706"/>
      <c r="HV23" s="706"/>
      <c r="HW23" s="706"/>
      <c r="HX23" s="706"/>
      <c r="HY23" s="706"/>
      <c r="HZ23" s="706"/>
      <c r="IA23" s="706"/>
      <c r="IB23" s="707"/>
    </row>
    <row r="24" spans="1:236" s="1" customFormat="1" ht="10.5" customHeight="1">
      <c r="A24" s="711" t="s">
        <v>305</v>
      </c>
      <c r="B24" s="712"/>
      <c r="C24" s="712"/>
      <c r="D24" s="712"/>
      <c r="E24" s="713"/>
      <c r="F24" s="714" t="s">
        <v>308</v>
      </c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715"/>
      <c r="AK24" s="715"/>
      <c r="AL24" s="715"/>
      <c r="AM24" s="716"/>
      <c r="AN24" s="696"/>
      <c r="AO24" s="697"/>
      <c r="AP24" s="697"/>
      <c r="AQ24" s="697"/>
      <c r="AR24" s="697"/>
      <c r="AS24" s="697"/>
      <c r="AT24" s="697"/>
      <c r="AU24" s="697"/>
      <c r="AV24" s="697"/>
      <c r="AW24" s="697"/>
      <c r="AX24" s="698"/>
      <c r="AY24" s="693"/>
      <c r="AZ24" s="694"/>
      <c r="BA24" s="694"/>
      <c r="BB24" s="694"/>
      <c r="BC24" s="694"/>
      <c r="BD24" s="694"/>
      <c r="BE24" s="694"/>
      <c r="BF24" s="694"/>
      <c r="BG24" s="695"/>
      <c r="BH24" s="696"/>
      <c r="BI24" s="697"/>
      <c r="BJ24" s="697"/>
      <c r="BK24" s="697"/>
      <c r="BL24" s="697"/>
      <c r="BM24" s="697"/>
      <c r="BN24" s="697"/>
      <c r="BO24" s="697"/>
      <c r="BP24" s="697"/>
      <c r="BQ24" s="697"/>
      <c r="BR24" s="698"/>
      <c r="BS24" s="693"/>
      <c r="BT24" s="694"/>
      <c r="BU24" s="694"/>
      <c r="BV24" s="694"/>
      <c r="BW24" s="694"/>
      <c r="BX24" s="694"/>
      <c r="BY24" s="694"/>
      <c r="BZ24" s="694"/>
      <c r="CA24" s="695"/>
      <c r="CB24" s="696"/>
      <c r="CC24" s="697"/>
      <c r="CD24" s="697"/>
      <c r="CE24" s="697"/>
      <c r="CF24" s="697"/>
      <c r="CG24" s="697"/>
      <c r="CH24" s="697"/>
      <c r="CI24" s="697"/>
      <c r="CJ24" s="697"/>
      <c r="CK24" s="697"/>
      <c r="CL24" s="698"/>
      <c r="CM24" s="693"/>
      <c r="CN24" s="694"/>
      <c r="CO24" s="694"/>
      <c r="CP24" s="694"/>
      <c r="CQ24" s="694"/>
      <c r="CR24" s="694"/>
      <c r="CS24" s="694"/>
      <c r="CT24" s="694"/>
      <c r="CU24" s="695"/>
      <c r="CV24" s="696"/>
      <c r="CW24" s="697"/>
      <c r="CX24" s="697"/>
      <c r="CY24" s="697"/>
      <c r="CZ24" s="697"/>
      <c r="DA24" s="697"/>
      <c r="DB24" s="697"/>
      <c r="DC24" s="697"/>
      <c r="DD24" s="697"/>
      <c r="DE24" s="697"/>
      <c r="DF24" s="698"/>
      <c r="DG24" s="693"/>
      <c r="DH24" s="694"/>
      <c r="DI24" s="694"/>
      <c r="DJ24" s="694"/>
      <c r="DK24" s="694"/>
      <c r="DL24" s="694"/>
      <c r="DM24" s="694"/>
      <c r="DN24" s="694"/>
      <c r="DO24" s="695"/>
      <c r="DP24" s="696"/>
      <c r="DQ24" s="697"/>
      <c r="DR24" s="697"/>
      <c r="DS24" s="697"/>
      <c r="DT24" s="697"/>
      <c r="DU24" s="697"/>
      <c r="DV24" s="697"/>
      <c r="DW24" s="697"/>
      <c r="DX24" s="697"/>
      <c r="DY24" s="697"/>
      <c r="DZ24" s="698"/>
      <c r="EA24" s="693"/>
      <c r="EB24" s="694"/>
      <c r="EC24" s="694"/>
      <c r="ED24" s="694"/>
      <c r="EE24" s="694"/>
      <c r="EF24" s="694"/>
      <c r="EG24" s="694"/>
      <c r="EH24" s="694"/>
      <c r="EI24" s="695"/>
      <c r="EJ24" s="696"/>
      <c r="EK24" s="697"/>
      <c r="EL24" s="697"/>
      <c r="EM24" s="697"/>
      <c r="EN24" s="697"/>
      <c r="EO24" s="697"/>
      <c r="EP24" s="697"/>
      <c r="EQ24" s="697"/>
      <c r="ER24" s="697"/>
      <c r="ES24" s="697"/>
      <c r="ET24" s="698"/>
      <c r="EU24" s="696"/>
      <c r="EV24" s="697"/>
      <c r="EW24" s="697"/>
      <c r="EX24" s="697"/>
      <c r="EY24" s="697"/>
      <c r="EZ24" s="697"/>
      <c r="FA24" s="697"/>
      <c r="FB24" s="697"/>
      <c r="FC24" s="697"/>
      <c r="FD24" s="697"/>
      <c r="FE24" s="697"/>
      <c r="FF24" s="698"/>
      <c r="FG24" s="693"/>
      <c r="FH24" s="694"/>
      <c r="FI24" s="694"/>
      <c r="FJ24" s="694"/>
      <c r="FK24" s="694"/>
      <c r="FL24" s="694"/>
      <c r="FM24" s="694"/>
      <c r="FN24" s="694"/>
      <c r="FO24" s="695"/>
      <c r="FP24" s="693"/>
      <c r="FQ24" s="694"/>
      <c r="FR24" s="694"/>
      <c r="FS24" s="694"/>
      <c r="FT24" s="694"/>
      <c r="FU24" s="694"/>
      <c r="FV24" s="695"/>
      <c r="FW24" s="696"/>
      <c r="FX24" s="697"/>
      <c r="FY24" s="697"/>
      <c r="FZ24" s="697"/>
      <c r="GA24" s="697"/>
      <c r="GB24" s="697"/>
      <c r="GC24" s="697"/>
      <c r="GD24" s="697"/>
      <c r="GE24" s="697"/>
      <c r="GF24" s="697"/>
      <c r="GG24" s="697"/>
      <c r="GH24" s="698"/>
      <c r="GI24" s="696"/>
      <c r="GJ24" s="697"/>
      <c r="GK24" s="697"/>
      <c r="GL24" s="697"/>
      <c r="GM24" s="697"/>
      <c r="GN24" s="697"/>
      <c r="GO24" s="697"/>
      <c r="GP24" s="697"/>
      <c r="GQ24" s="697"/>
      <c r="GR24" s="697"/>
      <c r="GS24" s="697"/>
      <c r="GT24" s="698"/>
      <c r="GU24" s="693"/>
      <c r="GV24" s="694"/>
      <c r="GW24" s="694"/>
      <c r="GX24" s="694"/>
      <c r="GY24" s="694"/>
      <c r="GZ24" s="694"/>
      <c r="HA24" s="694"/>
      <c r="HB24" s="694"/>
      <c r="HC24" s="695"/>
      <c r="HD24" s="696"/>
      <c r="HE24" s="697"/>
      <c r="HF24" s="697"/>
      <c r="HG24" s="697"/>
      <c r="HH24" s="697"/>
      <c r="HI24" s="697"/>
      <c r="HJ24" s="697"/>
      <c r="HK24" s="697"/>
      <c r="HL24" s="697"/>
      <c r="HM24" s="697"/>
      <c r="HN24" s="698"/>
      <c r="HO24" s="717"/>
      <c r="HP24" s="718"/>
      <c r="HQ24" s="718"/>
      <c r="HR24" s="718"/>
      <c r="HS24" s="718"/>
      <c r="HT24" s="718"/>
      <c r="HU24" s="718"/>
      <c r="HV24" s="718"/>
      <c r="HW24" s="718"/>
      <c r="HX24" s="718"/>
      <c r="HY24" s="718"/>
      <c r="HZ24" s="718"/>
      <c r="IA24" s="718"/>
      <c r="IB24" s="719"/>
    </row>
    <row r="25" spans="1:236" s="1" customFormat="1" ht="10.5" customHeight="1">
      <c r="A25" s="711" t="s">
        <v>309</v>
      </c>
      <c r="B25" s="712"/>
      <c r="C25" s="712"/>
      <c r="D25" s="712"/>
      <c r="E25" s="713"/>
      <c r="F25" s="714" t="s">
        <v>310</v>
      </c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715"/>
      <c r="AK25" s="715"/>
      <c r="AL25" s="715"/>
      <c r="AM25" s="716"/>
      <c r="AN25" s="696"/>
      <c r="AO25" s="697"/>
      <c r="AP25" s="697"/>
      <c r="AQ25" s="697"/>
      <c r="AR25" s="697"/>
      <c r="AS25" s="697"/>
      <c r="AT25" s="697"/>
      <c r="AU25" s="697"/>
      <c r="AV25" s="697"/>
      <c r="AW25" s="697"/>
      <c r="AX25" s="698"/>
      <c r="AY25" s="693"/>
      <c r="AZ25" s="694"/>
      <c r="BA25" s="694"/>
      <c r="BB25" s="694"/>
      <c r="BC25" s="694"/>
      <c r="BD25" s="694"/>
      <c r="BE25" s="694"/>
      <c r="BF25" s="694"/>
      <c r="BG25" s="695"/>
      <c r="BH25" s="696"/>
      <c r="BI25" s="697"/>
      <c r="BJ25" s="697"/>
      <c r="BK25" s="697"/>
      <c r="BL25" s="697"/>
      <c r="BM25" s="697"/>
      <c r="BN25" s="697"/>
      <c r="BO25" s="697"/>
      <c r="BP25" s="697"/>
      <c r="BQ25" s="697"/>
      <c r="BR25" s="698"/>
      <c r="BS25" s="693"/>
      <c r="BT25" s="694"/>
      <c r="BU25" s="694"/>
      <c r="BV25" s="694"/>
      <c r="BW25" s="694"/>
      <c r="BX25" s="694"/>
      <c r="BY25" s="694"/>
      <c r="BZ25" s="694"/>
      <c r="CA25" s="695"/>
      <c r="CB25" s="696"/>
      <c r="CC25" s="697"/>
      <c r="CD25" s="697"/>
      <c r="CE25" s="697"/>
      <c r="CF25" s="697"/>
      <c r="CG25" s="697"/>
      <c r="CH25" s="697"/>
      <c r="CI25" s="697"/>
      <c r="CJ25" s="697"/>
      <c r="CK25" s="697"/>
      <c r="CL25" s="698"/>
      <c r="CM25" s="693"/>
      <c r="CN25" s="694"/>
      <c r="CO25" s="694"/>
      <c r="CP25" s="694"/>
      <c r="CQ25" s="694"/>
      <c r="CR25" s="694"/>
      <c r="CS25" s="694"/>
      <c r="CT25" s="694"/>
      <c r="CU25" s="695"/>
      <c r="CV25" s="696"/>
      <c r="CW25" s="697"/>
      <c r="CX25" s="697"/>
      <c r="CY25" s="697"/>
      <c r="CZ25" s="697"/>
      <c r="DA25" s="697"/>
      <c r="DB25" s="697"/>
      <c r="DC25" s="697"/>
      <c r="DD25" s="697"/>
      <c r="DE25" s="697"/>
      <c r="DF25" s="698"/>
      <c r="DG25" s="693"/>
      <c r="DH25" s="694"/>
      <c r="DI25" s="694"/>
      <c r="DJ25" s="694"/>
      <c r="DK25" s="694"/>
      <c r="DL25" s="694"/>
      <c r="DM25" s="694"/>
      <c r="DN25" s="694"/>
      <c r="DO25" s="695"/>
      <c r="DP25" s="696"/>
      <c r="DQ25" s="697"/>
      <c r="DR25" s="697"/>
      <c r="DS25" s="697"/>
      <c r="DT25" s="697"/>
      <c r="DU25" s="697"/>
      <c r="DV25" s="697"/>
      <c r="DW25" s="697"/>
      <c r="DX25" s="697"/>
      <c r="DY25" s="697"/>
      <c r="DZ25" s="698"/>
      <c r="EA25" s="693"/>
      <c r="EB25" s="694"/>
      <c r="EC25" s="694"/>
      <c r="ED25" s="694"/>
      <c r="EE25" s="694"/>
      <c r="EF25" s="694"/>
      <c r="EG25" s="694"/>
      <c r="EH25" s="694"/>
      <c r="EI25" s="695"/>
      <c r="EJ25" s="696"/>
      <c r="EK25" s="697"/>
      <c r="EL25" s="697"/>
      <c r="EM25" s="697"/>
      <c r="EN25" s="697"/>
      <c r="EO25" s="697"/>
      <c r="EP25" s="697"/>
      <c r="EQ25" s="697"/>
      <c r="ER25" s="697"/>
      <c r="ES25" s="697"/>
      <c r="ET25" s="698"/>
      <c r="EU25" s="696"/>
      <c r="EV25" s="697"/>
      <c r="EW25" s="697"/>
      <c r="EX25" s="697"/>
      <c r="EY25" s="697"/>
      <c r="EZ25" s="697"/>
      <c r="FA25" s="697"/>
      <c r="FB25" s="697"/>
      <c r="FC25" s="697"/>
      <c r="FD25" s="697"/>
      <c r="FE25" s="697"/>
      <c r="FF25" s="698"/>
      <c r="FG25" s="693"/>
      <c r="FH25" s="694"/>
      <c r="FI25" s="694"/>
      <c r="FJ25" s="694"/>
      <c r="FK25" s="694"/>
      <c r="FL25" s="694"/>
      <c r="FM25" s="694"/>
      <c r="FN25" s="694"/>
      <c r="FO25" s="695"/>
      <c r="FP25" s="693"/>
      <c r="FQ25" s="694"/>
      <c r="FR25" s="694"/>
      <c r="FS25" s="694"/>
      <c r="FT25" s="694"/>
      <c r="FU25" s="694"/>
      <c r="FV25" s="695"/>
      <c r="FW25" s="696"/>
      <c r="FX25" s="697"/>
      <c r="FY25" s="697"/>
      <c r="FZ25" s="697"/>
      <c r="GA25" s="697"/>
      <c r="GB25" s="697"/>
      <c r="GC25" s="697"/>
      <c r="GD25" s="697"/>
      <c r="GE25" s="697"/>
      <c r="GF25" s="697"/>
      <c r="GG25" s="697"/>
      <c r="GH25" s="698"/>
      <c r="GI25" s="696"/>
      <c r="GJ25" s="697"/>
      <c r="GK25" s="697"/>
      <c r="GL25" s="697"/>
      <c r="GM25" s="697"/>
      <c r="GN25" s="697"/>
      <c r="GO25" s="697"/>
      <c r="GP25" s="697"/>
      <c r="GQ25" s="697"/>
      <c r="GR25" s="697"/>
      <c r="GS25" s="697"/>
      <c r="GT25" s="698"/>
      <c r="GU25" s="693"/>
      <c r="GV25" s="694"/>
      <c r="GW25" s="694"/>
      <c r="GX25" s="694"/>
      <c r="GY25" s="694"/>
      <c r="GZ25" s="694"/>
      <c r="HA25" s="694"/>
      <c r="HB25" s="694"/>
      <c r="HC25" s="695"/>
      <c r="HD25" s="696"/>
      <c r="HE25" s="697"/>
      <c r="HF25" s="697"/>
      <c r="HG25" s="697"/>
      <c r="HH25" s="697"/>
      <c r="HI25" s="697"/>
      <c r="HJ25" s="697"/>
      <c r="HK25" s="697"/>
      <c r="HL25" s="697"/>
      <c r="HM25" s="697"/>
      <c r="HN25" s="698"/>
      <c r="HO25" s="717"/>
      <c r="HP25" s="718"/>
      <c r="HQ25" s="718"/>
      <c r="HR25" s="718"/>
      <c r="HS25" s="718"/>
      <c r="HT25" s="718"/>
      <c r="HU25" s="718"/>
      <c r="HV25" s="718"/>
      <c r="HW25" s="718"/>
      <c r="HX25" s="718"/>
      <c r="HY25" s="718"/>
      <c r="HZ25" s="718"/>
      <c r="IA25" s="718"/>
      <c r="IB25" s="719"/>
    </row>
    <row r="26" spans="1:236" s="1" customFormat="1" ht="10.5" customHeight="1">
      <c r="A26" s="711" t="s">
        <v>311</v>
      </c>
      <c r="B26" s="712"/>
      <c r="C26" s="712"/>
      <c r="D26" s="712"/>
      <c r="E26" s="713"/>
      <c r="F26" s="714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715"/>
      <c r="AK26" s="715"/>
      <c r="AL26" s="715"/>
      <c r="AM26" s="716"/>
      <c r="AN26" s="696"/>
      <c r="AO26" s="697"/>
      <c r="AP26" s="697"/>
      <c r="AQ26" s="697"/>
      <c r="AR26" s="697"/>
      <c r="AS26" s="697"/>
      <c r="AT26" s="697"/>
      <c r="AU26" s="697"/>
      <c r="AV26" s="697"/>
      <c r="AW26" s="697"/>
      <c r="AX26" s="698"/>
      <c r="AY26" s="693"/>
      <c r="AZ26" s="694"/>
      <c r="BA26" s="694"/>
      <c r="BB26" s="694"/>
      <c r="BC26" s="694"/>
      <c r="BD26" s="694"/>
      <c r="BE26" s="694"/>
      <c r="BF26" s="694"/>
      <c r="BG26" s="695"/>
      <c r="BH26" s="696"/>
      <c r="BI26" s="697"/>
      <c r="BJ26" s="697"/>
      <c r="BK26" s="697"/>
      <c r="BL26" s="697"/>
      <c r="BM26" s="697"/>
      <c r="BN26" s="697"/>
      <c r="BO26" s="697"/>
      <c r="BP26" s="697"/>
      <c r="BQ26" s="697"/>
      <c r="BR26" s="698"/>
      <c r="BS26" s="693"/>
      <c r="BT26" s="694"/>
      <c r="BU26" s="694"/>
      <c r="BV26" s="694"/>
      <c r="BW26" s="694"/>
      <c r="BX26" s="694"/>
      <c r="BY26" s="694"/>
      <c r="BZ26" s="694"/>
      <c r="CA26" s="695"/>
      <c r="CB26" s="696"/>
      <c r="CC26" s="697"/>
      <c r="CD26" s="697"/>
      <c r="CE26" s="697"/>
      <c r="CF26" s="697"/>
      <c r="CG26" s="697"/>
      <c r="CH26" s="697"/>
      <c r="CI26" s="697"/>
      <c r="CJ26" s="697"/>
      <c r="CK26" s="697"/>
      <c r="CL26" s="698"/>
      <c r="CM26" s="693"/>
      <c r="CN26" s="694"/>
      <c r="CO26" s="694"/>
      <c r="CP26" s="694"/>
      <c r="CQ26" s="694"/>
      <c r="CR26" s="694"/>
      <c r="CS26" s="694"/>
      <c r="CT26" s="694"/>
      <c r="CU26" s="695"/>
      <c r="CV26" s="696"/>
      <c r="CW26" s="697"/>
      <c r="CX26" s="697"/>
      <c r="CY26" s="697"/>
      <c r="CZ26" s="697"/>
      <c r="DA26" s="697"/>
      <c r="DB26" s="697"/>
      <c r="DC26" s="697"/>
      <c r="DD26" s="697"/>
      <c r="DE26" s="697"/>
      <c r="DF26" s="698"/>
      <c r="DG26" s="693"/>
      <c r="DH26" s="694"/>
      <c r="DI26" s="694"/>
      <c r="DJ26" s="694"/>
      <c r="DK26" s="694"/>
      <c r="DL26" s="694"/>
      <c r="DM26" s="694"/>
      <c r="DN26" s="694"/>
      <c r="DO26" s="695"/>
      <c r="DP26" s="696"/>
      <c r="DQ26" s="697"/>
      <c r="DR26" s="697"/>
      <c r="DS26" s="697"/>
      <c r="DT26" s="697"/>
      <c r="DU26" s="697"/>
      <c r="DV26" s="697"/>
      <c r="DW26" s="697"/>
      <c r="DX26" s="697"/>
      <c r="DY26" s="697"/>
      <c r="DZ26" s="698"/>
      <c r="EA26" s="693"/>
      <c r="EB26" s="694"/>
      <c r="EC26" s="694"/>
      <c r="ED26" s="694"/>
      <c r="EE26" s="694"/>
      <c r="EF26" s="694"/>
      <c r="EG26" s="694"/>
      <c r="EH26" s="694"/>
      <c r="EI26" s="695"/>
      <c r="EJ26" s="696"/>
      <c r="EK26" s="697"/>
      <c r="EL26" s="697"/>
      <c r="EM26" s="697"/>
      <c r="EN26" s="697"/>
      <c r="EO26" s="697"/>
      <c r="EP26" s="697"/>
      <c r="EQ26" s="697"/>
      <c r="ER26" s="697"/>
      <c r="ES26" s="697"/>
      <c r="ET26" s="698"/>
      <c r="EU26" s="696"/>
      <c r="EV26" s="697"/>
      <c r="EW26" s="697"/>
      <c r="EX26" s="697"/>
      <c r="EY26" s="697"/>
      <c r="EZ26" s="697"/>
      <c r="FA26" s="697"/>
      <c r="FB26" s="697"/>
      <c r="FC26" s="697"/>
      <c r="FD26" s="697"/>
      <c r="FE26" s="697"/>
      <c r="FF26" s="698"/>
      <c r="FG26" s="693"/>
      <c r="FH26" s="694"/>
      <c r="FI26" s="694"/>
      <c r="FJ26" s="694"/>
      <c r="FK26" s="694"/>
      <c r="FL26" s="694"/>
      <c r="FM26" s="694"/>
      <c r="FN26" s="694"/>
      <c r="FO26" s="695"/>
      <c r="FP26" s="693"/>
      <c r="FQ26" s="694"/>
      <c r="FR26" s="694"/>
      <c r="FS26" s="694"/>
      <c r="FT26" s="694"/>
      <c r="FU26" s="694"/>
      <c r="FV26" s="695"/>
      <c r="FW26" s="696"/>
      <c r="FX26" s="697"/>
      <c r="FY26" s="697"/>
      <c r="FZ26" s="697"/>
      <c r="GA26" s="697"/>
      <c r="GB26" s="697"/>
      <c r="GC26" s="697"/>
      <c r="GD26" s="697"/>
      <c r="GE26" s="697"/>
      <c r="GF26" s="697"/>
      <c r="GG26" s="697"/>
      <c r="GH26" s="698"/>
      <c r="GI26" s="696"/>
      <c r="GJ26" s="697"/>
      <c r="GK26" s="697"/>
      <c r="GL26" s="697"/>
      <c r="GM26" s="697"/>
      <c r="GN26" s="697"/>
      <c r="GO26" s="697"/>
      <c r="GP26" s="697"/>
      <c r="GQ26" s="697"/>
      <c r="GR26" s="697"/>
      <c r="GS26" s="697"/>
      <c r="GT26" s="698"/>
      <c r="GU26" s="693"/>
      <c r="GV26" s="694"/>
      <c r="GW26" s="694"/>
      <c r="GX26" s="694"/>
      <c r="GY26" s="694"/>
      <c r="GZ26" s="694"/>
      <c r="HA26" s="694"/>
      <c r="HB26" s="694"/>
      <c r="HC26" s="695"/>
      <c r="HD26" s="696"/>
      <c r="HE26" s="697"/>
      <c r="HF26" s="697"/>
      <c r="HG26" s="697"/>
      <c r="HH26" s="697"/>
      <c r="HI26" s="697"/>
      <c r="HJ26" s="697"/>
      <c r="HK26" s="697"/>
      <c r="HL26" s="697"/>
      <c r="HM26" s="697"/>
      <c r="HN26" s="698"/>
      <c r="HO26" s="717"/>
      <c r="HP26" s="718"/>
      <c r="HQ26" s="718"/>
      <c r="HR26" s="718"/>
      <c r="HS26" s="718"/>
      <c r="HT26" s="718"/>
      <c r="HU26" s="718"/>
      <c r="HV26" s="718"/>
      <c r="HW26" s="718"/>
      <c r="HX26" s="718"/>
      <c r="HY26" s="718"/>
      <c r="HZ26" s="718"/>
      <c r="IA26" s="718"/>
      <c r="IB26" s="719"/>
    </row>
    <row r="27" spans="1:236" s="1" customFormat="1" ht="35.25" customHeight="1">
      <c r="A27" s="708" t="s">
        <v>334</v>
      </c>
      <c r="B27" s="709"/>
      <c r="C27" s="709"/>
      <c r="D27" s="709"/>
      <c r="E27" s="710"/>
      <c r="F27" s="473" t="s">
        <v>313</v>
      </c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5"/>
      <c r="AN27" s="699"/>
      <c r="AO27" s="700"/>
      <c r="AP27" s="700"/>
      <c r="AQ27" s="700"/>
      <c r="AR27" s="700"/>
      <c r="AS27" s="700"/>
      <c r="AT27" s="700"/>
      <c r="AU27" s="700"/>
      <c r="AV27" s="700"/>
      <c r="AW27" s="700"/>
      <c r="AX27" s="701"/>
      <c r="AY27" s="651"/>
      <c r="AZ27" s="652"/>
      <c r="BA27" s="652"/>
      <c r="BB27" s="652"/>
      <c r="BC27" s="652"/>
      <c r="BD27" s="652"/>
      <c r="BE27" s="652"/>
      <c r="BF27" s="652"/>
      <c r="BG27" s="653"/>
      <c r="BH27" s="699"/>
      <c r="BI27" s="700"/>
      <c r="BJ27" s="700"/>
      <c r="BK27" s="700"/>
      <c r="BL27" s="700"/>
      <c r="BM27" s="700"/>
      <c r="BN27" s="700"/>
      <c r="BO27" s="700"/>
      <c r="BP27" s="700"/>
      <c r="BQ27" s="700"/>
      <c r="BR27" s="701"/>
      <c r="BS27" s="651"/>
      <c r="BT27" s="652"/>
      <c r="BU27" s="652"/>
      <c r="BV27" s="652"/>
      <c r="BW27" s="652"/>
      <c r="BX27" s="652"/>
      <c r="BY27" s="652"/>
      <c r="BZ27" s="652"/>
      <c r="CA27" s="653"/>
      <c r="CB27" s="699"/>
      <c r="CC27" s="700"/>
      <c r="CD27" s="700"/>
      <c r="CE27" s="700"/>
      <c r="CF27" s="700"/>
      <c r="CG27" s="700"/>
      <c r="CH27" s="700"/>
      <c r="CI27" s="700"/>
      <c r="CJ27" s="700"/>
      <c r="CK27" s="700"/>
      <c r="CL27" s="701"/>
      <c r="CM27" s="651"/>
      <c r="CN27" s="652"/>
      <c r="CO27" s="652"/>
      <c r="CP27" s="652"/>
      <c r="CQ27" s="652"/>
      <c r="CR27" s="652"/>
      <c r="CS27" s="652"/>
      <c r="CT27" s="652"/>
      <c r="CU27" s="653"/>
      <c r="CV27" s="699"/>
      <c r="CW27" s="700"/>
      <c r="CX27" s="700"/>
      <c r="CY27" s="700"/>
      <c r="CZ27" s="700"/>
      <c r="DA27" s="700"/>
      <c r="DB27" s="700"/>
      <c r="DC27" s="700"/>
      <c r="DD27" s="700"/>
      <c r="DE27" s="700"/>
      <c r="DF27" s="701"/>
      <c r="DG27" s="651"/>
      <c r="DH27" s="652"/>
      <c r="DI27" s="652"/>
      <c r="DJ27" s="652"/>
      <c r="DK27" s="652"/>
      <c r="DL27" s="652"/>
      <c r="DM27" s="652"/>
      <c r="DN27" s="652"/>
      <c r="DO27" s="653"/>
      <c r="DP27" s="699"/>
      <c r="DQ27" s="700"/>
      <c r="DR27" s="700"/>
      <c r="DS27" s="700"/>
      <c r="DT27" s="700"/>
      <c r="DU27" s="700"/>
      <c r="DV27" s="700"/>
      <c r="DW27" s="700"/>
      <c r="DX27" s="700"/>
      <c r="DY27" s="700"/>
      <c r="DZ27" s="701"/>
      <c r="EA27" s="651"/>
      <c r="EB27" s="652"/>
      <c r="EC27" s="652"/>
      <c r="ED27" s="652"/>
      <c r="EE27" s="652"/>
      <c r="EF27" s="652"/>
      <c r="EG27" s="652"/>
      <c r="EH27" s="652"/>
      <c r="EI27" s="653"/>
      <c r="EJ27" s="699"/>
      <c r="EK27" s="700"/>
      <c r="EL27" s="700"/>
      <c r="EM27" s="700"/>
      <c r="EN27" s="700"/>
      <c r="EO27" s="700"/>
      <c r="EP27" s="700"/>
      <c r="EQ27" s="700"/>
      <c r="ER27" s="700"/>
      <c r="ES27" s="700"/>
      <c r="ET27" s="701"/>
      <c r="EU27" s="699"/>
      <c r="EV27" s="700"/>
      <c r="EW27" s="700"/>
      <c r="EX27" s="700"/>
      <c r="EY27" s="700"/>
      <c r="EZ27" s="700"/>
      <c r="FA27" s="700"/>
      <c r="FB27" s="700"/>
      <c r="FC27" s="700"/>
      <c r="FD27" s="700"/>
      <c r="FE27" s="700"/>
      <c r="FF27" s="701"/>
      <c r="FG27" s="651"/>
      <c r="FH27" s="652"/>
      <c r="FI27" s="652"/>
      <c r="FJ27" s="652"/>
      <c r="FK27" s="652"/>
      <c r="FL27" s="652"/>
      <c r="FM27" s="652"/>
      <c r="FN27" s="652"/>
      <c r="FO27" s="653"/>
      <c r="FP27" s="651"/>
      <c r="FQ27" s="652"/>
      <c r="FR27" s="652"/>
      <c r="FS27" s="652"/>
      <c r="FT27" s="652"/>
      <c r="FU27" s="652"/>
      <c r="FV27" s="653"/>
      <c r="FW27" s="699"/>
      <c r="FX27" s="700"/>
      <c r="FY27" s="700"/>
      <c r="FZ27" s="700"/>
      <c r="GA27" s="700"/>
      <c r="GB27" s="700"/>
      <c r="GC27" s="700"/>
      <c r="GD27" s="700"/>
      <c r="GE27" s="700"/>
      <c r="GF27" s="700"/>
      <c r="GG27" s="700"/>
      <c r="GH27" s="701"/>
      <c r="GI27" s="699"/>
      <c r="GJ27" s="700"/>
      <c r="GK27" s="700"/>
      <c r="GL27" s="700"/>
      <c r="GM27" s="700"/>
      <c r="GN27" s="700"/>
      <c r="GO27" s="700"/>
      <c r="GP27" s="700"/>
      <c r="GQ27" s="700"/>
      <c r="GR27" s="700"/>
      <c r="GS27" s="700"/>
      <c r="GT27" s="701"/>
      <c r="GU27" s="651"/>
      <c r="GV27" s="652"/>
      <c r="GW27" s="652"/>
      <c r="GX27" s="652"/>
      <c r="GY27" s="652"/>
      <c r="GZ27" s="652"/>
      <c r="HA27" s="652"/>
      <c r="HB27" s="652"/>
      <c r="HC27" s="653"/>
      <c r="HD27" s="699"/>
      <c r="HE27" s="700"/>
      <c r="HF27" s="700"/>
      <c r="HG27" s="700"/>
      <c r="HH27" s="700"/>
      <c r="HI27" s="700"/>
      <c r="HJ27" s="700"/>
      <c r="HK27" s="700"/>
      <c r="HL27" s="700"/>
      <c r="HM27" s="700"/>
      <c r="HN27" s="701"/>
      <c r="HO27" s="705"/>
      <c r="HP27" s="706"/>
      <c r="HQ27" s="706"/>
      <c r="HR27" s="706"/>
      <c r="HS27" s="706"/>
      <c r="HT27" s="706"/>
      <c r="HU27" s="706"/>
      <c r="HV27" s="706"/>
      <c r="HW27" s="706"/>
      <c r="HX27" s="706"/>
      <c r="HY27" s="706"/>
      <c r="HZ27" s="706"/>
      <c r="IA27" s="706"/>
      <c r="IB27" s="707"/>
    </row>
    <row r="28" spans="1:236" s="1" customFormat="1" ht="10.5" customHeight="1">
      <c r="A28" s="711" t="s">
        <v>305</v>
      </c>
      <c r="B28" s="712"/>
      <c r="C28" s="712"/>
      <c r="D28" s="712"/>
      <c r="E28" s="713"/>
      <c r="F28" s="714" t="s">
        <v>308</v>
      </c>
      <c r="G28" s="715"/>
      <c r="H28" s="715"/>
      <c r="I28" s="715"/>
      <c r="J28" s="715"/>
      <c r="K28" s="715"/>
      <c r="L28" s="715"/>
      <c r="M28" s="715"/>
      <c r="N28" s="715"/>
      <c r="O28" s="715"/>
      <c r="P28" s="715"/>
      <c r="Q28" s="715"/>
      <c r="R28" s="715"/>
      <c r="S28" s="715"/>
      <c r="T28" s="715"/>
      <c r="U28" s="715"/>
      <c r="V28" s="715"/>
      <c r="W28" s="715"/>
      <c r="X28" s="715"/>
      <c r="Y28" s="715"/>
      <c r="Z28" s="715"/>
      <c r="AA28" s="715"/>
      <c r="AB28" s="715"/>
      <c r="AC28" s="715"/>
      <c r="AD28" s="715"/>
      <c r="AE28" s="715"/>
      <c r="AF28" s="715"/>
      <c r="AG28" s="715"/>
      <c r="AH28" s="715"/>
      <c r="AI28" s="715"/>
      <c r="AJ28" s="715"/>
      <c r="AK28" s="715"/>
      <c r="AL28" s="715"/>
      <c r="AM28" s="716"/>
      <c r="AN28" s="696"/>
      <c r="AO28" s="697"/>
      <c r="AP28" s="697"/>
      <c r="AQ28" s="697"/>
      <c r="AR28" s="697"/>
      <c r="AS28" s="697"/>
      <c r="AT28" s="697"/>
      <c r="AU28" s="697"/>
      <c r="AV28" s="697"/>
      <c r="AW28" s="697"/>
      <c r="AX28" s="698"/>
      <c r="AY28" s="693"/>
      <c r="AZ28" s="694"/>
      <c r="BA28" s="694"/>
      <c r="BB28" s="694"/>
      <c r="BC28" s="694"/>
      <c r="BD28" s="694"/>
      <c r="BE28" s="694"/>
      <c r="BF28" s="694"/>
      <c r="BG28" s="695"/>
      <c r="BH28" s="696"/>
      <c r="BI28" s="697"/>
      <c r="BJ28" s="697"/>
      <c r="BK28" s="697"/>
      <c r="BL28" s="697"/>
      <c r="BM28" s="697"/>
      <c r="BN28" s="697"/>
      <c r="BO28" s="697"/>
      <c r="BP28" s="697"/>
      <c r="BQ28" s="697"/>
      <c r="BR28" s="698"/>
      <c r="BS28" s="693"/>
      <c r="BT28" s="694"/>
      <c r="BU28" s="694"/>
      <c r="BV28" s="694"/>
      <c r="BW28" s="694"/>
      <c r="BX28" s="694"/>
      <c r="BY28" s="694"/>
      <c r="BZ28" s="694"/>
      <c r="CA28" s="695"/>
      <c r="CB28" s="696"/>
      <c r="CC28" s="697"/>
      <c r="CD28" s="697"/>
      <c r="CE28" s="697"/>
      <c r="CF28" s="697"/>
      <c r="CG28" s="697"/>
      <c r="CH28" s="697"/>
      <c r="CI28" s="697"/>
      <c r="CJ28" s="697"/>
      <c r="CK28" s="697"/>
      <c r="CL28" s="698"/>
      <c r="CM28" s="693"/>
      <c r="CN28" s="694"/>
      <c r="CO28" s="694"/>
      <c r="CP28" s="694"/>
      <c r="CQ28" s="694"/>
      <c r="CR28" s="694"/>
      <c r="CS28" s="694"/>
      <c r="CT28" s="694"/>
      <c r="CU28" s="695"/>
      <c r="CV28" s="696"/>
      <c r="CW28" s="697"/>
      <c r="CX28" s="697"/>
      <c r="CY28" s="697"/>
      <c r="CZ28" s="697"/>
      <c r="DA28" s="697"/>
      <c r="DB28" s="697"/>
      <c r="DC28" s="697"/>
      <c r="DD28" s="697"/>
      <c r="DE28" s="697"/>
      <c r="DF28" s="698"/>
      <c r="DG28" s="693"/>
      <c r="DH28" s="694"/>
      <c r="DI28" s="694"/>
      <c r="DJ28" s="694"/>
      <c r="DK28" s="694"/>
      <c r="DL28" s="694"/>
      <c r="DM28" s="694"/>
      <c r="DN28" s="694"/>
      <c r="DO28" s="695"/>
      <c r="DP28" s="696"/>
      <c r="DQ28" s="697"/>
      <c r="DR28" s="697"/>
      <c r="DS28" s="697"/>
      <c r="DT28" s="697"/>
      <c r="DU28" s="697"/>
      <c r="DV28" s="697"/>
      <c r="DW28" s="697"/>
      <c r="DX28" s="697"/>
      <c r="DY28" s="697"/>
      <c r="DZ28" s="698"/>
      <c r="EA28" s="693"/>
      <c r="EB28" s="694"/>
      <c r="EC28" s="694"/>
      <c r="ED28" s="694"/>
      <c r="EE28" s="694"/>
      <c r="EF28" s="694"/>
      <c r="EG28" s="694"/>
      <c r="EH28" s="694"/>
      <c r="EI28" s="695"/>
      <c r="EJ28" s="696"/>
      <c r="EK28" s="697"/>
      <c r="EL28" s="697"/>
      <c r="EM28" s="697"/>
      <c r="EN28" s="697"/>
      <c r="EO28" s="697"/>
      <c r="EP28" s="697"/>
      <c r="EQ28" s="697"/>
      <c r="ER28" s="697"/>
      <c r="ES28" s="697"/>
      <c r="ET28" s="698"/>
      <c r="EU28" s="696"/>
      <c r="EV28" s="697"/>
      <c r="EW28" s="697"/>
      <c r="EX28" s="697"/>
      <c r="EY28" s="697"/>
      <c r="EZ28" s="697"/>
      <c r="FA28" s="697"/>
      <c r="FB28" s="697"/>
      <c r="FC28" s="697"/>
      <c r="FD28" s="697"/>
      <c r="FE28" s="697"/>
      <c r="FF28" s="698"/>
      <c r="FG28" s="693"/>
      <c r="FH28" s="694"/>
      <c r="FI28" s="694"/>
      <c r="FJ28" s="694"/>
      <c r="FK28" s="694"/>
      <c r="FL28" s="694"/>
      <c r="FM28" s="694"/>
      <c r="FN28" s="694"/>
      <c r="FO28" s="695"/>
      <c r="FP28" s="693"/>
      <c r="FQ28" s="694"/>
      <c r="FR28" s="694"/>
      <c r="FS28" s="694"/>
      <c r="FT28" s="694"/>
      <c r="FU28" s="694"/>
      <c r="FV28" s="695"/>
      <c r="FW28" s="696"/>
      <c r="FX28" s="697"/>
      <c r="FY28" s="697"/>
      <c r="FZ28" s="697"/>
      <c r="GA28" s="697"/>
      <c r="GB28" s="697"/>
      <c r="GC28" s="697"/>
      <c r="GD28" s="697"/>
      <c r="GE28" s="697"/>
      <c r="GF28" s="697"/>
      <c r="GG28" s="697"/>
      <c r="GH28" s="698"/>
      <c r="GI28" s="696"/>
      <c r="GJ28" s="697"/>
      <c r="GK28" s="697"/>
      <c r="GL28" s="697"/>
      <c r="GM28" s="697"/>
      <c r="GN28" s="697"/>
      <c r="GO28" s="697"/>
      <c r="GP28" s="697"/>
      <c r="GQ28" s="697"/>
      <c r="GR28" s="697"/>
      <c r="GS28" s="697"/>
      <c r="GT28" s="698"/>
      <c r="GU28" s="693"/>
      <c r="GV28" s="694"/>
      <c r="GW28" s="694"/>
      <c r="GX28" s="694"/>
      <c r="GY28" s="694"/>
      <c r="GZ28" s="694"/>
      <c r="HA28" s="694"/>
      <c r="HB28" s="694"/>
      <c r="HC28" s="695"/>
      <c r="HD28" s="696"/>
      <c r="HE28" s="697"/>
      <c r="HF28" s="697"/>
      <c r="HG28" s="697"/>
      <c r="HH28" s="697"/>
      <c r="HI28" s="697"/>
      <c r="HJ28" s="697"/>
      <c r="HK28" s="697"/>
      <c r="HL28" s="697"/>
      <c r="HM28" s="697"/>
      <c r="HN28" s="698"/>
      <c r="HO28" s="717"/>
      <c r="HP28" s="718"/>
      <c r="HQ28" s="718"/>
      <c r="HR28" s="718"/>
      <c r="HS28" s="718"/>
      <c r="HT28" s="718"/>
      <c r="HU28" s="718"/>
      <c r="HV28" s="718"/>
      <c r="HW28" s="718"/>
      <c r="HX28" s="718"/>
      <c r="HY28" s="718"/>
      <c r="HZ28" s="718"/>
      <c r="IA28" s="718"/>
      <c r="IB28" s="719"/>
    </row>
    <row r="29" spans="1:236" s="1" customFormat="1" ht="10.5" customHeight="1">
      <c r="A29" s="711" t="s">
        <v>309</v>
      </c>
      <c r="B29" s="712"/>
      <c r="C29" s="712"/>
      <c r="D29" s="712"/>
      <c r="E29" s="713"/>
      <c r="F29" s="714" t="s">
        <v>310</v>
      </c>
      <c r="G29" s="715"/>
      <c r="H29" s="715"/>
      <c r="I29" s="715"/>
      <c r="J29" s="715"/>
      <c r="K29" s="715"/>
      <c r="L29" s="715"/>
      <c r="M29" s="715"/>
      <c r="N29" s="715"/>
      <c r="O29" s="715"/>
      <c r="P29" s="715"/>
      <c r="Q29" s="715"/>
      <c r="R29" s="715"/>
      <c r="S29" s="715"/>
      <c r="T29" s="715"/>
      <c r="U29" s="715"/>
      <c r="V29" s="715"/>
      <c r="W29" s="715"/>
      <c r="X29" s="715"/>
      <c r="Y29" s="715"/>
      <c r="Z29" s="715"/>
      <c r="AA29" s="715"/>
      <c r="AB29" s="715"/>
      <c r="AC29" s="715"/>
      <c r="AD29" s="715"/>
      <c r="AE29" s="715"/>
      <c r="AF29" s="715"/>
      <c r="AG29" s="715"/>
      <c r="AH29" s="715"/>
      <c r="AI29" s="715"/>
      <c r="AJ29" s="715"/>
      <c r="AK29" s="715"/>
      <c r="AL29" s="715"/>
      <c r="AM29" s="716"/>
      <c r="AN29" s="696"/>
      <c r="AO29" s="697"/>
      <c r="AP29" s="697"/>
      <c r="AQ29" s="697"/>
      <c r="AR29" s="697"/>
      <c r="AS29" s="697"/>
      <c r="AT29" s="697"/>
      <c r="AU29" s="697"/>
      <c r="AV29" s="697"/>
      <c r="AW29" s="697"/>
      <c r="AX29" s="698"/>
      <c r="AY29" s="693"/>
      <c r="AZ29" s="694"/>
      <c r="BA29" s="694"/>
      <c r="BB29" s="694"/>
      <c r="BC29" s="694"/>
      <c r="BD29" s="694"/>
      <c r="BE29" s="694"/>
      <c r="BF29" s="694"/>
      <c r="BG29" s="695"/>
      <c r="BH29" s="696"/>
      <c r="BI29" s="697"/>
      <c r="BJ29" s="697"/>
      <c r="BK29" s="697"/>
      <c r="BL29" s="697"/>
      <c r="BM29" s="697"/>
      <c r="BN29" s="697"/>
      <c r="BO29" s="697"/>
      <c r="BP29" s="697"/>
      <c r="BQ29" s="697"/>
      <c r="BR29" s="698"/>
      <c r="BS29" s="693"/>
      <c r="BT29" s="694"/>
      <c r="BU29" s="694"/>
      <c r="BV29" s="694"/>
      <c r="BW29" s="694"/>
      <c r="BX29" s="694"/>
      <c r="BY29" s="694"/>
      <c r="BZ29" s="694"/>
      <c r="CA29" s="695"/>
      <c r="CB29" s="696"/>
      <c r="CC29" s="697"/>
      <c r="CD29" s="697"/>
      <c r="CE29" s="697"/>
      <c r="CF29" s="697"/>
      <c r="CG29" s="697"/>
      <c r="CH29" s="697"/>
      <c r="CI29" s="697"/>
      <c r="CJ29" s="697"/>
      <c r="CK29" s="697"/>
      <c r="CL29" s="698"/>
      <c r="CM29" s="693"/>
      <c r="CN29" s="694"/>
      <c r="CO29" s="694"/>
      <c r="CP29" s="694"/>
      <c r="CQ29" s="694"/>
      <c r="CR29" s="694"/>
      <c r="CS29" s="694"/>
      <c r="CT29" s="694"/>
      <c r="CU29" s="695"/>
      <c r="CV29" s="696"/>
      <c r="CW29" s="697"/>
      <c r="CX29" s="697"/>
      <c r="CY29" s="697"/>
      <c r="CZ29" s="697"/>
      <c r="DA29" s="697"/>
      <c r="DB29" s="697"/>
      <c r="DC29" s="697"/>
      <c r="DD29" s="697"/>
      <c r="DE29" s="697"/>
      <c r="DF29" s="698"/>
      <c r="DG29" s="693"/>
      <c r="DH29" s="694"/>
      <c r="DI29" s="694"/>
      <c r="DJ29" s="694"/>
      <c r="DK29" s="694"/>
      <c r="DL29" s="694"/>
      <c r="DM29" s="694"/>
      <c r="DN29" s="694"/>
      <c r="DO29" s="695"/>
      <c r="DP29" s="696"/>
      <c r="DQ29" s="697"/>
      <c r="DR29" s="697"/>
      <c r="DS29" s="697"/>
      <c r="DT29" s="697"/>
      <c r="DU29" s="697"/>
      <c r="DV29" s="697"/>
      <c r="DW29" s="697"/>
      <c r="DX29" s="697"/>
      <c r="DY29" s="697"/>
      <c r="DZ29" s="698"/>
      <c r="EA29" s="693"/>
      <c r="EB29" s="694"/>
      <c r="EC29" s="694"/>
      <c r="ED29" s="694"/>
      <c r="EE29" s="694"/>
      <c r="EF29" s="694"/>
      <c r="EG29" s="694"/>
      <c r="EH29" s="694"/>
      <c r="EI29" s="695"/>
      <c r="EJ29" s="696"/>
      <c r="EK29" s="697"/>
      <c r="EL29" s="697"/>
      <c r="EM29" s="697"/>
      <c r="EN29" s="697"/>
      <c r="EO29" s="697"/>
      <c r="EP29" s="697"/>
      <c r="EQ29" s="697"/>
      <c r="ER29" s="697"/>
      <c r="ES29" s="697"/>
      <c r="ET29" s="698"/>
      <c r="EU29" s="696"/>
      <c r="EV29" s="697"/>
      <c r="EW29" s="697"/>
      <c r="EX29" s="697"/>
      <c r="EY29" s="697"/>
      <c r="EZ29" s="697"/>
      <c r="FA29" s="697"/>
      <c r="FB29" s="697"/>
      <c r="FC29" s="697"/>
      <c r="FD29" s="697"/>
      <c r="FE29" s="697"/>
      <c r="FF29" s="698"/>
      <c r="FG29" s="693"/>
      <c r="FH29" s="694"/>
      <c r="FI29" s="694"/>
      <c r="FJ29" s="694"/>
      <c r="FK29" s="694"/>
      <c r="FL29" s="694"/>
      <c r="FM29" s="694"/>
      <c r="FN29" s="694"/>
      <c r="FO29" s="695"/>
      <c r="FP29" s="693"/>
      <c r="FQ29" s="694"/>
      <c r="FR29" s="694"/>
      <c r="FS29" s="694"/>
      <c r="FT29" s="694"/>
      <c r="FU29" s="694"/>
      <c r="FV29" s="695"/>
      <c r="FW29" s="696"/>
      <c r="FX29" s="697"/>
      <c r="FY29" s="697"/>
      <c r="FZ29" s="697"/>
      <c r="GA29" s="697"/>
      <c r="GB29" s="697"/>
      <c r="GC29" s="697"/>
      <c r="GD29" s="697"/>
      <c r="GE29" s="697"/>
      <c r="GF29" s="697"/>
      <c r="GG29" s="697"/>
      <c r="GH29" s="698"/>
      <c r="GI29" s="696"/>
      <c r="GJ29" s="697"/>
      <c r="GK29" s="697"/>
      <c r="GL29" s="697"/>
      <c r="GM29" s="697"/>
      <c r="GN29" s="697"/>
      <c r="GO29" s="697"/>
      <c r="GP29" s="697"/>
      <c r="GQ29" s="697"/>
      <c r="GR29" s="697"/>
      <c r="GS29" s="697"/>
      <c r="GT29" s="698"/>
      <c r="GU29" s="693"/>
      <c r="GV29" s="694"/>
      <c r="GW29" s="694"/>
      <c r="GX29" s="694"/>
      <c r="GY29" s="694"/>
      <c r="GZ29" s="694"/>
      <c r="HA29" s="694"/>
      <c r="HB29" s="694"/>
      <c r="HC29" s="695"/>
      <c r="HD29" s="696"/>
      <c r="HE29" s="697"/>
      <c r="HF29" s="697"/>
      <c r="HG29" s="697"/>
      <c r="HH29" s="697"/>
      <c r="HI29" s="697"/>
      <c r="HJ29" s="697"/>
      <c r="HK29" s="697"/>
      <c r="HL29" s="697"/>
      <c r="HM29" s="697"/>
      <c r="HN29" s="698"/>
      <c r="HO29" s="717"/>
      <c r="HP29" s="718"/>
      <c r="HQ29" s="718"/>
      <c r="HR29" s="718"/>
      <c r="HS29" s="718"/>
      <c r="HT29" s="718"/>
      <c r="HU29" s="718"/>
      <c r="HV29" s="718"/>
      <c r="HW29" s="718"/>
      <c r="HX29" s="718"/>
      <c r="HY29" s="718"/>
      <c r="HZ29" s="718"/>
      <c r="IA29" s="718"/>
      <c r="IB29" s="719"/>
    </row>
    <row r="30" spans="1:236" s="1" customFormat="1" ht="10.5" customHeight="1">
      <c r="A30" s="711" t="s">
        <v>311</v>
      </c>
      <c r="B30" s="712"/>
      <c r="C30" s="712"/>
      <c r="D30" s="712"/>
      <c r="E30" s="713"/>
      <c r="F30" s="714"/>
      <c r="G30" s="715"/>
      <c r="H30" s="715"/>
      <c r="I30" s="715"/>
      <c r="J30" s="715"/>
      <c r="K30" s="715"/>
      <c r="L30" s="715"/>
      <c r="M30" s="715"/>
      <c r="N30" s="715"/>
      <c r="O30" s="715"/>
      <c r="P30" s="715"/>
      <c r="Q30" s="715"/>
      <c r="R30" s="715"/>
      <c r="S30" s="715"/>
      <c r="T30" s="715"/>
      <c r="U30" s="715"/>
      <c r="V30" s="715"/>
      <c r="W30" s="715"/>
      <c r="X30" s="715"/>
      <c r="Y30" s="715"/>
      <c r="Z30" s="715"/>
      <c r="AA30" s="715"/>
      <c r="AB30" s="715"/>
      <c r="AC30" s="715"/>
      <c r="AD30" s="715"/>
      <c r="AE30" s="715"/>
      <c r="AF30" s="715"/>
      <c r="AG30" s="715"/>
      <c r="AH30" s="715"/>
      <c r="AI30" s="715"/>
      <c r="AJ30" s="715"/>
      <c r="AK30" s="715"/>
      <c r="AL30" s="715"/>
      <c r="AM30" s="716"/>
      <c r="AN30" s="696"/>
      <c r="AO30" s="697"/>
      <c r="AP30" s="697"/>
      <c r="AQ30" s="697"/>
      <c r="AR30" s="697"/>
      <c r="AS30" s="697"/>
      <c r="AT30" s="697"/>
      <c r="AU30" s="697"/>
      <c r="AV30" s="697"/>
      <c r="AW30" s="697"/>
      <c r="AX30" s="698"/>
      <c r="AY30" s="693"/>
      <c r="AZ30" s="694"/>
      <c r="BA30" s="694"/>
      <c r="BB30" s="694"/>
      <c r="BC30" s="694"/>
      <c r="BD30" s="694"/>
      <c r="BE30" s="694"/>
      <c r="BF30" s="694"/>
      <c r="BG30" s="695"/>
      <c r="BH30" s="696"/>
      <c r="BI30" s="697"/>
      <c r="BJ30" s="697"/>
      <c r="BK30" s="697"/>
      <c r="BL30" s="697"/>
      <c r="BM30" s="697"/>
      <c r="BN30" s="697"/>
      <c r="BO30" s="697"/>
      <c r="BP30" s="697"/>
      <c r="BQ30" s="697"/>
      <c r="BR30" s="698"/>
      <c r="BS30" s="693"/>
      <c r="BT30" s="694"/>
      <c r="BU30" s="694"/>
      <c r="BV30" s="694"/>
      <c r="BW30" s="694"/>
      <c r="BX30" s="694"/>
      <c r="BY30" s="694"/>
      <c r="BZ30" s="694"/>
      <c r="CA30" s="695"/>
      <c r="CB30" s="696"/>
      <c r="CC30" s="697"/>
      <c r="CD30" s="697"/>
      <c r="CE30" s="697"/>
      <c r="CF30" s="697"/>
      <c r="CG30" s="697"/>
      <c r="CH30" s="697"/>
      <c r="CI30" s="697"/>
      <c r="CJ30" s="697"/>
      <c r="CK30" s="697"/>
      <c r="CL30" s="698"/>
      <c r="CM30" s="693"/>
      <c r="CN30" s="694"/>
      <c r="CO30" s="694"/>
      <c r="CP30" s="694"/>
      <c r="CQ30" s="694"/>
      <c r="CR30" s="694"/>
      <c r="CS30" s="694"/>
      <c r="CT30" s="694"/>
      <c r="CU30" s="695"/>
      <c r="CV30" s="696"/>
      <c r="CW30" s="697"/>
      <c r="CX30" s="697"/>
      <c r="CY30" s="697"/>
      <c r="CZ30" s="697"/>
      <c r="DA30" s="697"/>
      <c r="DB30" s="697"/>
      <c r="DC30" s="697"/>
      <c r="DD30" s="697"/>
      <c r="DE30" s="697"/>
      <c r="DF30" s="698"/>
      <c r="DG30" s="693"/>
      <c r="DH30" s="694"/>
      <c r="DI30" s="694"/>
      <c r="DJ30" s="694"/>
      <c r="DK30" s="694"/>
      <c r="DL30" s="694"/>
      <c r="DM30" s="694"/>
      <c r="DN30" s="694"/>
      <c r="DO30" s="695"/>
      <c r="DP30" s="696"/>
      <c r="DQ30" s="697"/>
      <c r="DR30" s="697"/>
      <c r="DS30" s="697"/>
      <c r="DT30" s="697"/>
      <c r="DU30" s="697"/>
      <c r="DV30" s="697"/>
      <c r="DW30" s="697"/>
      <c r="DX30" s="697"/>
      <c r="DY30" s="697"/>
      <c r="DZ30" s="698"/>
      <c r="EA30" s="693"/>
      <c r="EB30" s="694"/>
      <c r="EC30" s="694"/>
      <c r="ED30" s="694"/>
      <c r="EE30" s="694"/>
      <c r="EF30" s="694"/>
      <c r="EG30" s="694"/>
      <c r="EH30" s="694"/>
      <c r="EI30" s="695"/>
      <c r="EJ30" s="696"/>
      <c r="EK30" s="697"/>
      <c r="EL30" s="697"/>
      <c r="EM30" s="697"/>
      <c r="EN30" s="697"/>
      <c r="EO30" s="697"/>
      <c r="EP30" s="697"/>
      <c r="EQ30" s="697"/>
      <c r="ER30" s="697"/>
      <c r="ES30" s="697"/>
      <c r="ET30" s="698"/>
      <c r="EU30" s="696"/>
      <c r="EV30" s="697"/>
      <c r="EW30" s="697"/>
      <c r="EX30" s="697"/>
      <c r="EY30" s="697"/>
      <c r="EZ30" s="697"/>
      <c r="FA30" s="697"/>
      <c r="FB30" s="697"/>
      <c r="FC30" s="697"/>
      <c r="FD30" s="697"/>
      <c r="FE30" s="697"/>
      <c r="FF30" s="698"/>
      <c r="FG30" s="693"/>
      <c r="FH30" s="694"/>
      <c r="FI30" s="694"/>
      <c r="FJ30" s="694"/>
      <c r="FK30" s="694"/>
      <c r="FL30" s="694"/>
      <c r="FM30" s="694"/>
      <c r="FN30" s="694"/>
      <c r="FO30" s="695"/>
      <c r="FP30" s="693"/>
      <c r="FQ30" s="694"/>
      <c r="FR30" s="694"/>
      <c r="FS30" s="694"/>
      <c r="FT30" s="694"/>
      <c r="FU30" s="694"/>
      <c r="FV30" s="695"/>
      <c r="FW30" s="696"/>
      <c r="FX30" s="697"/>
      <c r="FY30" s="697"/>
      <c r="FZ30" s="697"/>
      <c r="GA30" s="697"/>
      <c r="GB30" s="697"/>
      <c r="GC30" s="697"/>
      <c r="GD30" s="697"/>
      <c r="GE30" s="697"/>
      <c r="GF30" s="697"/>
      <c r="GG30" s="697"/>
      <c r="GH30" s="698"/>
      <c r="GI30" s="696"/>
      <c r="GJ30" s="697"/>
      <c r="GK30" s="697"/>
      <c r="GL30" s="697"/>
      <c r="GM30" s="697"/>
      <c r="GN30" s="697"/>
      <c r="GO30" s="697"/>
      <c r="GP30" s="697"/>
      <c r="GQ30" s="697"/>
      <c r="GR30" s="697"/>
      <c r="GS30" s="697"/>
      <c r="GT30" s="698"/>
      <c r="GU30" s="693"/>
      <c r="GV30" s="694"/>
      <c r="GW30" s="694"/>
      <c r="GX30" s="694"/>
      <c r="GY30" s="694"/>
      <c r="GZ30" s="694"/>
      <c r="HA30" s="694"/>
      <c r="HB30" s="694"/>
      <c r="HC30" s="695"/>
      <c r="HD30" s="696"/>
      <c r="HE30" s="697"/>
      <c r="HF30" s="697"/>
      <c r="HG30" s="697"/>
      <c r="HH30" s="697"/>
      <c r="HI30" s="697"/>
      <c r="HJ30" s="697"/>
      <c r="HK30" s="697"/>
      <c r="HL30" s="697"/>
      <c r="HM30" s="697"/>
      <c r="HN30" s="698"/>
      <c r="HO30" s="717"/>
      <c r="HP30" s="718"/>
      <c r="HQ30" s="718"/>
      <c r="HR30" s="718"/>
      <c r="HS30" s="718"/>
      <c r="HT30" s="718"/>
      <c r="HU30" s="718"/>
      <c r="HV30" s="718"/>
      <c r="HW30" s="718"/>
      <c r="HX30" s="718"/>
      <c r="HY30" s="718"/>
      <c r="HZ30" s="718"/>
      <c r="IA30" s="718"/>
      <c r="IB30" s="719"/>
    </row>
    <row r="31" spans="1:236" s="1" customFormat="1" ht="10.5" customHeight="1">
      <c r="A31" s="708" t="s">
        <v>309</v>
      </c>
      <c r="B31" s="709"/>
      <c r="C31" s="709"/>
      <c r="D31" s="709"/>
      <c r="E31" s="710"/>
      <c r="F31" s="651" t="s">
        <v>314</v>
      </c>
      <c r="G31" s="652"/>
      <c r="H31" s="652"/>
      <c r="I31" s="652"/>
      <c r="J31" s="652"/>
      <c r="K31" s="652"/>
      <c r="L31" s="652"/>
      <c r="M31" s="652"/>
      <c r="N31" s="652"/>
      <c r="O31" s="652"/>
      <c r="P31" s="652"/>
      <c r="Q31" s="652"/>
      <c r="R31" s="652"/>
      <c r="S31" s="652"/>
      <c r="T31" s="652"/>
      <c r="U31" s="652"/>
      <c r="V31" s="652"/>
      <c r="W31" s="652"/>
      <c r="X31" s="652"/>
      <c r="Y31" s="652"/>
      <c r="Z31" s="652"/>
      <c r="AA31" s="652"/>
      <c r="AB31" s="652"/>
      <c r="AC31" s="652"/>
      <c r="AD31" s="652"/>
      <c r="AE31" s="652"/>
      <c r="AF31" s="652"/>
      <c r="AG31" s="652"/>
      <c r="AH31" s="652"/>
      <c r="AI31" s="652"/>
      <c r="AJ31" s="652"/>
      <c r="AK31" s="652"/>
      <c r="AL31" s="652"/>
      <c r="AM31" s="653"/>
      <c r="AN31" s="699"/>
      <c r="AO31" s="700"/>
      <c r="AP31" s="700"/>
      <c r="AQ31" s="700"/>
      <c r="AR31" s="700"/>
      <c r="AS31" s="700"/>
      <c r="AT31" s="700"/>
      <c r="AU31" s="700"/>
      <c r="AV31" s="700"/>
      <c r="AW31" s="700"/>
      <c r="AX31" s="701"/>
      <c r="AY31" s="651"/>
      <c r="AZ31" s="652"/>
      <c r="BA31" s="652"/>
      <c r="BB31" s="652"/>
      <c r="BC31" s="652"/>
      <c r="BD31" s="652"/>
      <c r="BE31" s="652"/>
      <c r="BF31" s="652"/>
      <c r="BG31" s="653"/>
      <c r="BH31" s="699"/>
      <c r="BI31" s="700"/>
      <c r="BJ31" s="700"/>
      <c r="BK31" s="700"/>
      <c r="BL31" s="700"/>
      <c r="BM31" s="700"/>
      <c r="BN31" s="700"/>
      <c r="BO31" s="700"/>
      <c r="BP31" s="700"/>
      <c r="BQ31" s="700"/>
      <c r="BR31" s="701"/>
      <c r="BS31" s="651"/>
      <c r="BT31" s="652"/>
      <c r="BU31" s="652"/>
      <c r="BV31" s="652"/>
      <c r="BW31" s="652"/>
      <c r="BX31" s="652"/>
      <c r="BY31" s="652"/>
      <c r="BZ31" s="652"/>
      <c r="CA31" s="653"/>
      <c r="CB31" s="699"/>
      <c r="CC31" s="700"/>
      <c r="CD31" s="700"/>
      <c r="CE31" s="700"/>
      <c r="CF31" s="700"/>
      <c r="CG31" s="700"/>
      <c r="CH31" s="700"/>
      <c r="CI31" s="700"/>
      <c r="CJ31" s="700"/>
      <c r="CK31" s="700"/>
      <c r="CL31" s="701"/>
      <c r="CM31" s="651"/>
      <c r="CN31" s="652"/>
      <c r="CO31" s="652"/>
      <c r="CP31" s="652"/>
      <c r="CQ31" s="652"/>
      <c r="CR31" s="652"/>
      <c r="CS31" s="652"/>
      <c r="CT31" s="652"/>
      <c r="CU31" s="653"/>
      <c r="CV31" s="699"/>
      <c r="CW31" s="700"/>
      <c r="CX31" s="700"/>
      <c r="CY31" s="700"/>
      <c r="CZ31" s="700"/>
      <c r="DA31" s="700"/>
      <c r="DB31" s="700"/>
      <c r="DC31" s="700"/>
      <c r="DD31" s="700"/>
      <c r="DE31" s="700"/>
      <c r="DF31" s="701"/>
      <c r="DG31" s="651"/>
      <c r="DH31" s="652"/>
      <c r="DI31" s="652"/>
      <c r="DJ31" s="652"/>
      <c r="DK31" s="652"/>
      <c r="DL31" s="652"/>
      <c r="DM31" s="652"/>
      <c r="DN31" s="652"/>
      <c r="DO31" s="653"/>
      <c r="DP31" s="699"/>
      <c r="DQ31" s="700"/>
      <c r="DR31" s="700"/>
      <c r="DS31" s="700"/>
      <c r="DT31" s="700"/>
      <c r="DU31" s="700"/>
      <c r="DV31" s="700"/>
      <c r="DW31" s="700"/>
      <c r="DX31" s="700"/>
      <c r="DY31" s="700"/>
      <c r="DZ31" s="701"/>
      <c r="EA31" s="651"/>
      <c r="EB31" s="652"/>
      <c r="EC31" s="652"/>
      <c r="ED31" s="652"/>
      <c r="EE31" s="652"/>
      <c r="EF31" s="652"/>
      <c r="EG31" s="652"/>
      <c r="EH31" s="652"/>
      <c r="EI31" s="653"/>
      <c r="EJ31" s="699"/>
      <c r="EK31" s="700"/>
      <c r="EL31" s="700"/>
      <c r="EM31" s="700"/>
      <c r="EN31" s="700"/>
      <c r="EO31" s="700"/>
      <c r="EP31" s="700"/>
      <c r="EQ31" s="700"/>
      <c r="ER31" s="700"/>
      <c r="ES31" s="700"/>
      <c r="ET31" s="701"/>
      <c r="EU31" s="699"/>
      <c r="EV31" s="700"/>
      <c r="EW31" s="700"/>
      <c r="EX31" s="700"/>
      <c r="EY31" s="700"/>
      <c r="EZ31" s="700"/>
      <c r="FA31" s="700"/>
      <c r="FB31" s="700"/>
      <c r="FC31" s="700"/>
      <c r="FD31" s="700"/>
      <c r="FE31" s="700"/>
      <c r="FF31" s="701"/>
      <c r="FG31" s="651"/>
      <c r="FH31" s="652"/>
      <c r="FI31" s="652"/>
      <c r="FJ31" s="652"/>
      <c r="FK31" s="652"/>
      <c r="FL31" s="652"/>
      <c r="FM31" s="652"/>
      <c r="FN31" s="652"/>
      <c r="FO31" s="653"/>
      <c r="FP31" s="651"/>
      <c r="FQ31" s="652"/>
      <c r="FR31" s="652"/>
      <c r="FS31" s="652"/>
      <c r="FT31" s="652"/>
      <c r="FU31" s="652"/>
      <c r="FV31" s="653"/>
      <c r="FW31" s="699"/>
      <c r="FX31" s="700"/>
      <c r="FY31" s="700"/>
      <c r="FZ31" s="700"/>
      <c r="GA31" s="700"/>
      <c r="GB31" s="700"/>
      <c r="GC31" s="700"/>
      <c r="GD31" s="700"/>
      <c r="GE31" s="700"/>
      <c r="GF31" s="700"/>
      <c r="GG31" s="700"/>
      <c r="GH31" s="701"/>
      <c r="GI31" s="699"/>
      <c r="GJ31" s="700"/>
      <c r="GK31" s="700"/>
      <c r="GL31" s="700"/>
      <c r="GM31" s="700"/>
      <c r="GN31" s="700"/>
      <c r="GO31" s="700"/>
      <c r="GP31" s="700"/>
      <c r="GQ31" s="700"/>
      <c r="GR31" s="700"/>
      <c r="GS31" s="700"/>
      <c r="GT31" s="701"/>
      <c r="GU31" s="651"/>
      <c r="GV31" s="652"/>
      <c r="GW31" s="652"/>
      <c r="GX31" s="652"/>
      <c r="GY31" s="652"/>
      <c r="GZ31" s="652"/>
      <c r="HA31" s="652"/>
      <c r="HB31" s="652"/>
      <c r="HC31" s="653"/>
      <c r="HD31" s="699"/>
      <c r="HE31" s="700"/>
      <c r="HF31" s="700"/>
      <c r="HG31" s="700"/>
      <c r="HH31" s="700"/>
      <c r="HI31" s="700"/>
      <c r="HJ31" s="700"/>
      <c r="HK31" s="700"/>
      <c r="HL31" s="700"/>
      <c r="HM31" s="700"/>
      <c r="HN31" s="701"/>
      <c r="HO31" s="705"/>
      <c r="HP31" s="706"/>
      <c r="HQ31" s="706"/>
      <c r="HR31" s="706"/>
      <c r="HS31" s="706"/>
      <c r="HT31" s="706"/>
      <c r="HU31" s="706"/>
      <c r="HV31" s="706"/>
      <c r="HW31" s="706"/>
      <c r="HX31" s="706"/>
      <c r="HY31" s="706"/>
      <c r="HZ31" s="706"/>
      <c r="IA31" s="706"/>
      <c r="IB31" s="707"/>
    </row>
    <row r="32" spans="1:236" s="1" customFormat="1" ht="23.25" customHeight="1">
      <c r="A32" s="708" t="s">
        <v>335</v>
      </c>
      <c r="B32" s="709"/>
      <c r="C32" s="709"/>
      <c r="D32" s="709"/>
      <c r="E32" s="710"/>
      <c r="F32" s="473" t="s">
        <v>307</v>
      </c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5"/>
      <c r="AN32" s="699"/>
      <c r="AO32" s="700"/>
      <c r="AP32" s="700"/>
      <c r="AQ32" s="700"/>
      <c r="AR32" s="700"/>
      <c r="AS32" s="700"/>
      <c r="AT32" s="700"/>
      <c r="AU32" s="700"/>
      <c r="AV32" s="700"/>
      <c r="AW32" s="700"/>
      <c r="AX32" s="701"/>
      <c r="AY32" s="651"/>
      <c r="AZ32" s="652"/>
      <c r="BA32" s="652"/>
      <c r="BB32" s="652"/>
      <c r="BC32" s="652"/>
      <c r="BD32" s="652"/>
      <c r="BE32" s="652"/>
      <c r="BF32" s="652"/>
      <c r="BG32" s="653"/>
      <c r="BH32" s="699"/>
      <c r="BI32" s="700"/>
      <c r="BJ32" s="700"/>
      <c r="BK32" s="700"/>
      <c r="BL32" s="700"/>
      <c r="BM32" s="700"/>
      <c r="BN32" s="700"/>
      <c r="BO32" s="700"/>
      <c r="BP32" s="700"/>
      <c r="BQ32" s="700"/>
      <c r="BR32" s="701"/>
      <c r="BS32" s="651"/>
      <c r="BT32" s="652"/>
      <c r="BU32" s="652"/>
      <c r="BV32" s="652"/>
      <c r="BW32" s="652"/>
      <c r="BX32" s="652"/>
      <c r="BY32" s="652"/>
      <c r="BZ32" s="652"/>
      <c r="CA32" s="653"/>
      <c r="CB32" s="699"/>
      <c r="CC32" s="700"/>
      <c r="CD32" s="700"/>
      <c r="CE32" s="700"/>
      <c r="CF32" s="700"/>
      <c r="CG32" s="700"/>
      <c r="CH32" s="700"/>
      <c r="CI32" s="700"/>
      <c r="CJ32" s="700"/>
      <c r="CK32" s="700"/>
      <c r="CL32" s="701"/>
      <c r="CM32" s="651"/>
      <c r="CN32" s="652"/>
      <c r="CO32" s="652"/>
      <c r="CP32" s="652"/>
      <c r="CQ32" s="652"/>
      <c r="CR32" s="652"/>
      <c r="CS32" s="652"/>
      <c r="CT32" s="652"/>
      <c r="CU32" s="653"/>
      <c r="CV32" s="699"/>
      <c r="CW32" s="700"/>
      <c r="CX32" s="700"/>
      <c r="CY32" s="700"/>
      <c r="CZ32" s="700"/>
      <c r="DA32" s="700"/>
      <c r="DB32" s="700"/>
      <c r="DC32" s="700"/>
      <c r="DD32" s="700"/>
      <c r="DE32" s="700"/>
      <c r="DF32" s="701"/>
      <c r="DG32" s="651"/>
      <c r="DH32" s="652"/>
      <c r="DI32" s="652"/>
      <c r="DJ32" s="652"/>
      <c r="DK32" s="652"/>
      <c r="DL32" s="652"/>
      <c r="DM32" s="652"/>
      <c r="DN32" s="652"/>
      <c r="DO32" s="653"/>
      <c r="DP32" s="699"/>
      <c r="DQ32" s="700"/>
      <c r="DR32" s="700"/>
      <c r="DS32" s="700"/>
      <c r="DT32" s="700"/>
      <c r="DU32" s="700"/>
      <c r="DV32" s="700"/>
      <c r="DW32" s="700"/>
      <c r="DX32" s="700"/>
      <c r="DY32" s="700"/>
      <c r="DZ32" s="701"/>
      <c r="EA32" s="651"/>
      <c r="EB32" s="652"/>
      <c r="EC32" s="652"/>
      <c r="ED32" s="652"/>
      <c r="EE32" s="652"/>
      <c r="EF32" s="652"/>
      <c r="EG32" s="652"/>
      <c r="EH32" s="652"/>
      <c r="EI32" s="653"/>
      <c r="EJ32" s="699"/>
      <c r="EK32" s="700"/>
      <c r="EL32" s="700"/>
      <c r="EM32" s="700"/>
      <c r="EN32" s="700"/>
      <c r="EO32" s="700"/>
      <c r="EP32" s="700"/>
      <c r="EQ32" s="700"/>
      <c r="ER32" s="700"/>
      <c r="ES32" s="700"/>
      <c r="ET32" s="701"/>
      <c r="EU32" s="699"/>
      <c r="EV32" s="700"/>
      <c r="EW32" s="700"/>
      <c r="EX32" s="700"/>
      <c r="EY32" s="700"/>
      <c r="EZ32" s="700"/>
      <c r="FA32" s="700"/>
      <c r="FB32" s="700"/>
      <c r="FC32" s="700"/>
      <c r="FD32" s="700"/>
      <c r="FE32" s="700"/>
      <c r="FF32" s="701"/>
      <c r="FG32" s="651"/>
      <c r="FH32" s="652"/>
      <c r="FI32" s="652"/>
      <c r="FJ32" s="652"/>
      <c r="FK32" s="652"/>
      <c r="FL32" s="652"/>
      <c r="FM32" s="652"/>
      <c r="FN32" s="652"/>
      <c r="FO32" s="653"/>
      <c r="FP32" s="651"/>
      <c r="FQ32" s="652"/>
      <c r="FR32" s="652"/>
      <c r="FS32" s="652"/>
      <c r="FT32" s="652"/>
      <c r="FU32" s="652"/>
      <c r="FV32" s="653"/>
      <c r="FW32" s="699"/>
      <c r="FX32" s="700"/>
      <c r="FY32" s="700"/>
      <c r="FZ32" s="700"/>
      <c r="GA32" s="700"/>
      <c r="GB32" s="700"/>
      <c r="GC32" s="700"/>
      <c r="GD32" s="700"/>
      <c r="GE32" s="700"/>
      <c r="GF32" s="700"/>
      <c r="GG32" s="700"/>
      <c r="GH32" s="701"/>
      <c r="GI32" s="699"/>
      <c r="GJ32" s="700"/>
      <c r="GK32" s="700"/>
      <c r="GL32" s="700"/>
      <c r="GM32" s="700"/>
      <c r="GN32" s="700"/>
      <c r="GO32" s="700"/>
      <c r="GP32" s="700"/>
      <c r="GQ32" s="700"/>
      <c r="GR32" s="700"/>
      <c r="GS32" s="700"/>
      <c r="GT32" s="701"/>
      <c r="GU32" s="651"/>
      <c r="GV32" s="652"/>
      <c r="GW32" s="652"/>
      <c r="GX32" s="652"/>
      <c r="GY32" s="652"/>
      <c r="GZ32" s="652"/>
      <c r="HA32" s="652"/>
      <c r="HB32" s="652"/>
      <c r="HC32" s="653"/>
      <c r="HD32" s="699"/>
      <c r="HE32" s="700"/>
      <c r="HF32" s="700"/>
      <c r="HG32" s="700"/>
      <c r="HH32" s="700"/>
      <c r="HI32" s="700"/>
      <c r="HJ32" s="700"/>
      <c r="HK32" s="700"/>
      <c r="HL32" s="700"/>
      <c r="HM32" s="700"/>
      <c r="HN32" s="701"/>
      <c r="HO32" s="705"/>
      <c r="HP32" s="706"/>
      <c r="HQ32" s="706"/>
      <c r="HR32" s="706"/>
      <c r="HS32" s="706"/>
      <c r="HT32" s="706"/>
      <c r="HU32" s="706"/>
      <c r="HV32" s="706"/>
      <c r="HW32" s="706"/>
      <c r="HX32" s="706"/>
      <c r="HY32" s="706"/>
      <c r="HZ32" s="706"/>
      <c r="IA32" s="706"/>
      <c r="IB32" s="707"/>
    </row>
    <row r="33" spans="1:236" s="1" customFormat="1" ht="10.5" customHeight="1">
      <c r="A33" s="711" t="s">
        <v>305</v>
      </c>
      <c r="B33" s="712"/>
      <c r="C33" s="712"/>
      <c r="D33" s="712"/>
      <c r="E33" s="713"/>
      <c r="F33" s="714" t="s">
        <v>308</v>
      </c>
      <c r="G33" s="715"/>
      <c r="H33" s="715"/>
      <c r="I33" s="715"/>
      <c r="J33" s="715"/>
      <c r="K33" s="715"/>
      <c r="L33" s="715"/>
      <c r="M33" s="715"/>
      <c r="N33" s="715"/>
      <c r="O33" s="715"/>
      <c r="P33" s="715"/>
      <c r="Q33" s="715"/>
      <c r="R33" s="715"/>
      <c r="S33" s="715"/>
      <c r="T33" s="715"/>
      <c r="U33" s="715"/>
      <c r="V33" s="715"/>
      <c r="W33" s="715"/>
      <c r="X33" s="715"/>
      <c r="Y33" s="715"/>
      <c r="Z33" s="715"/>
      <c r="AA33" s="715"/>
      <c r="AB33" s="715"/>
      <c r="AC33" s="715"/>
      <c r="AD33" s="715"/>
      <c r="AE33" s="715"/>
      <c r="AF33" s="715"/>
      <c r="AG33" s="715"/>
      <c r="AH33" s="715"/>
      <c r="AI33" s="715"/>
      <c r="AJ33" s="715"/>
      <c r="AK33" s="715"/>
      <c r="AL33" s="715"/>
      <c r="AM33" s="716"/>
      <c r="AN33" s="696"/>
      <c r="AO33" s="697"/>
      <c r="AP33" s="697"/>
      <c r="AQ33" s="697"/>
      <c r="AR33" s="697"/>
      <c r="AS33" s="697"/>
      <c r="AT33" s="697"/>
      <c r="AU33" s="697"/>
      <c r="AV33" s="697"/>
      <c r="AW33" s="697"/>
      <c r="AX33" s="698"/>
      <c r="AY33" s="693"/>
      <c r="AZ33" s="694"/>
      <c r="BA33" s="694"/>
      <c r="BB33" s="694"/>
      <c r="BC33" s="694"/>
      <c r="BD33" s="694"/>
      <c r="BE33" s="694"/>
      <c r="BF33" s="694"/>
      <c r="BG33" s="695"/>
      <c r="BH33" s="696"/>
      <c r="BI33" s="697"/>
      <c r="BJ33" s="697"/>
      <c r="BK33" s="697"/>
      <c r="BL33" s="697"/>
      <c r="BM33" s="697"/>
      <c r="BN33" s="697"/>
      <c r="BO33" s="697"/>
      <c r="BP33" s="697"/>
      <c r="BQ33" s="697"/>
      <c r="BR33" s="698"/>
      <c r="BS33" s="693"/>
      <c r="BT33" s="694"/>
      <c r="BU33" s="694"/>
      <c r="BV33" s="694"/>
      <c r="BW33" s="694"/>
      <c r="BX33" s="694"/>
      <c r="BY33" s="694"/>
      <c r="BZ33" s="694"/>
      <c r="CA33" s="695"/>
      <c r="CB33" s="696"/>
      <c r="CC33" s="697"/>
      <c r="CD33" s="697"/>
      <c r="CE33" s="697"/>
      <c r="CF33" s="697"/>
      <c r="CG33" s="697"/>
      <c r="CH33" s="697"/>
      <c r="CI33" s="697"/>
      <c r="CJ33" s="697"/>
      <c r="CK33" s="697"/>
      <c r="CL33" s="698"/>
      <c r="CM33" s="693"/>
      <c r="CN33" s="694"/>
      <c r="CO33" s="694"/>
      <c r="CP33" s="694"/>
      <c r="CQ33" s="694"/>
      <c r="CR33" s="694"/>
      <c r="CS33" s="694"/>
      <c r="CT33" s="694"/>
      <c r="CU33" s="695"/>
      <c r="CV33" s="696"/>
      <c r="CW33" s="697"/>
      <c r="CX33" s="697"/>
      <c r="CY33" s="697"/>
      <c r="CZ33" s="697"/>
      <c r="DA33" s="697"/>
      <c r="DB33" s="697"/>
      <c r="DC33" s="697"/>
      <c r="DD33" s="697"/>
      <c r="DE33" s="697"/>
      <c r="DF33" s="698"/>
      <c r="DG33" s="693"/>
      <c r="DH33" s="694"/>
      <c r="DI33" s="694"/>
      <c r="DJ33" s="694"/>
      <c r="DK33" s="694"/>
      <c r="DL33" s="694"/>
      <c r="DM33" s="694"/>
      <c r="DN33" s="694"/>
      <c r="DO33" s="695"/>
      <c r="DP33" s="696"/>
      <c r="DQ33" s="697"/>
      <c r="DR33" s="697"/>
      <c r="DS33" s="697"/>
      <c r="DT33" s="697"/>
      <c r="DU33" s="697"/>
      <c r="DV33" s="697"/>
      <c r="DW33" s="697"/>
      <c r="DX33" s="697"/>
      <c r="DY33" s="697"/>
      <c r="DZ33" s="698"/>
      <c r="EA33" s="693"/>
      <c r="EB33" s="694"/>
      <c r="EC33" s="694"/>
      <c r="ED33" s="694"/>
      <c r="EE33" s="694"/>
      <c r="EF33" s="694"/>
      <c r="EG33" s="694"/>
      <c r="EH33" s="694"/>
      <c r="EI33" s="695"/>
      <c r="EJ33" s="696"/>
      <c r="EK33" s="697"/>
      <c r="EL33" s="697"/>
      <c r="EM33" s="697"/>
      <c r="EN33" s="697"/>
      <c r="EO33" s="697"/>
      <c r="EP33" s="697"/>
      <c r="EQ33" s="697"/>
      <c r="ER33" s="697"/>
      <c r="ES33" s="697"/>
      <c r="ET33" s="698"/>
      <c r="EU33" s="696"/>
      <c r="EV33" s="697"/>
      <c r="EW33" s="697"/>
      <c r="EX33" s="697"/>
      <c r="EY33" s="697"/>
      <c r="EZ33" s="697"/>
      <c r="FA33" s="697"/>
      <c r="FB33" s="697"/>
      <c r="FC33" s="697"/>
      <c r="FD33" s="697"/>
      <c r="FE33" s="697"/>
      <c r="FF33" s="698"/>
      <c r="FG33" s="693"/>
      <c r="FH33" s="694"/>
      <c r="FI33" s="694"/>
      <c r="FJ33" s="694"/>
      <c r="FK33" s="694"/>
      <c r="FL33" s="694"/>
      <c r="FM33" s="694"/>
      <c r="FN33" s="694"/>
      <c r="FO33" s="695"/>
      <c r="FP33" s="693"/>
      <c r="FQ33" s="694"/>
      <c r="FR33" s="694"/>
      <c r="FS33" s="694"/>
      <c r="FT33" s="694"/>
      <c r="FU33" s="694"/>
      <c r="FV33" s="695"/>
      <c r="FW33" s="696"/>
      <c r="FX33" s="697"/>
      <c r="FY33" s="697"/>
      <c r="FZ33" s="697"/>
      <c r="GA33" s="697"/>
      <c r="GB33" s="697"/>
      <c r="GC33" s="697"/>
      <c r="GD33" s="697"/>
      <c r="GE33" s="697"/>
      <c r="GF33" s="697"/>
      <c r="GG33" s="697"/>
      <c r="GH33" s="698"/>
      <c r="GI33" s="696"/>
      <c r="GJ33" s="697"/>
      <c r="GK33" s="697"/>
      <c r="GL33" s="697"/>
      <c r="GM33" s="697"/>
      <c r="GN33" s="697"/>
      <c r="GO33" s="697"/>
      <c r="GP33" s="697"/>
      <c r="GQ33" s="697"/>
      <c r="GR33" s="697"/>
      <c r="GS33" s="697"/>
      <c r="GT33" s="698"/>
      <c r="GU33" s="693"/>
      <c r="GV33" s="694"/>
      <c r="GW33" s="694"/>
      <c r="GX33" s="694"/>
      <c r="GY33" s="694"/>
      <c r="GZ33" s="694"/>
      <c r="HA33" s="694"/>
      <c r="HB33" s="694"/>
      <c r="HC33" s="695"/>
      <c r="HD33" s="696"/>
      <c r="HE33" s="697"/>
      <c r="HF33" s="697"/>
      <c r="HG33" s="697"/>
      <c r="HH33" s="697"/>
      <c r="HI33" s="697"/>
      <c r="HJ33" s="697"/>
      <c r="HK33" s="697"/>
      <c r="HL33" s="697"/>
      <c r="HM33" s="697"/>
      <c r="HN33" s="698"/>
      <c r="HO33" s="717"/>
      <c r="HP33" s="718"/>
      <c r="HQ33" s="718"/>
      <c r="HR33" s="718"/>
      <c r="HS33" s="718"/>
      <c r="HT33" s="718"/>
      <c r="HU33" s="718"/>
      <c r="HV33" s="718"/>
      <c r="HW33" s="718"/>
      <c r="HX33" s="718"/>
      <c r="HY33" s="718"/>
      <c r="HZ33" s="718"/>
      <c r="IA33" s="718"/>
      <c r="IB33" s="719"/>
    </row>
    <row r="34" spans="1:236" s="1" customFormat="1" ht="10.5" customHeight="1">
      <c r="A34" s="711" t="s">
        <v>309</v>
      </c>
      <c r="B34" s="712"/>
      <c r="C34" s="712"/>
      <c r="D34" s="712"/>
      <c r="E34" s="713"/>
      <c r="F34" s="714" t="s">
        <v>310</v>
      </c>
      <c r="G34" s="715"/>
      <c r="H34" s="715"/>
      <c r="I34" s="715"/>
      <c r="J34" s="715"/>
      <c r="K34" s="715"/>
      <c r="L34" s="715"/>
      <c r="M34" s="715"/>
      <c r="N34" s="715"/>
      <c r="O34" s="715"/>
      <c r="P34" s="715"/>
      <c r="Q34" s="715"/>
      <c r="R34" s="715"/>
      <c r="S34" s="715"/>
      <c r="T34" s="715"/>
      <c r="U34" s="715"/>
      <c r="V34" s="715"/>
      <c r="W34" s="715"/>
      <c r="X34" s="715"/>
      <c r="Y34" s="715"/>
      <c r="Z34" s="715"/>
      <c r="AA34" s="715"/>
      <c r="AB34" s="715"/>
      <c r="AC34" s="715"/>
      <c r="AD34" s="715"/>
      <c r="AE34" s="715"/>
      <c r="AF34" s="715"/>
      <c r="AG34" s="715"/>
      <c r="AH34" s="715"/>
      <c r="AI34" s="715"/>
      <c r="AJ34" s="715"/>
      <c r="AK34" s="715"/>
      <c r="AL34" s="715"/>
      <c r="AM34" s="716"/>
      <c r="AN34" s="696"/>
      <c r="AO34" s="697"/>
      <c r="AP34" s="697"/>
      <c r="AQ34" s="697"/>
      <c r="AR34" s="697"/>
      <c r="AS34" s="697"/>
      <c r="AT34" s="697"/>
      <c r="AU34" s="697"/>
      <c r="AV34" s="697"/>
      <c r="AW34" s="697"/>
      <c r="AX34" s="698"/>
      <c r="AY34" s="693"/>
      <c r="AZ34" s="694"/>
      <c r="BA34" s="694"/>
      <c r="BB34" s="694"/>
      <c r="BC34" s="694"/>
      <c r="BD34" s="694"/>
      <c r="BE34" s="694"/>
      <c r="BF34" s="694"/>
      <c r="BG34" s="695"/>
      <c r="BH34" s="696"/>
      <c r="BI34" s="697"/>
      <c r="BJ34" s="697"/>
      <c r="BK34" s="697"/>
      <c r="BL34" s="697"/>
      <c r="BM34" s="697"/>
      <c r="BN34" s="697"/>
      <c r="BO34" s="697"/>
      <c r="BP34" s="697"/>
      <c r="BQ34" s="697"/>
      <c r="BR34" s="698"/>
      <c r="BS34" s="693"/>
      <c r="BT34" s="694"/>
      <c r="BU34" s="694"/>
      <c r="BV34" s="694"/>
      <c r="BW34" s="694"/>
      <c r="BX34" s="694"/>
      <c r="BY34" s="694"/>
      <c r="BZ34" s="694"/>
      <c r="CA34" s="695"/>
      <c r="CB34" s="696"/>
      <c r="CC34" s="697"/>
      <c r="CD34" s="697"/>
      <c r="CE34" s="697"/>
      <c r="CF34" s="697"/>
      <c r="CG34" s="697"/>
      <c r="CH34" s="697"/>
      <c r="CI34" s="697"/>
      <c r="CJ34" s="697"/>
      <c r="CK34" s="697"/>
      <c r="CL34" s="698"/>
      <c r="CM34" s="693"/>
      <c r="CN34" s="694"/>
      <c r="CO34" s="694"/>
      <c r="CP34" s="694"/>
      <c r="CQ34" s="694"/>
      <c r="CR34" s="694"/>
      <c r="CS34" s="694"/>
      <c r="CT34" s="694"/>
      <c r="CU34" s="695"/>
      <c r="CV34" s="696"/>
      <c r="CW34" s="697"/>
      <c r="CX34" s="697"/>
      <c r="CY34" s="697"/>
      <c r="CZ34" s="697"/>
      <c r="DA34" s="697"/>
      <c r="DB34" s="697"/>
      <c r="DC34" s="697"/>
      <c r="DD34" s="697"/>
      <c r="DE34" s="697"/>
      <c r="DF34" s="698"/>
      <c r="DG34" s="693"/>
      <c r="DH34" s="694"/>
      <c r="DI34" s="694"/>
      <c r="DJ34" s="694"/>
      <c r="DK34" s="694"/>
      <c r="DL34" s="694"/>
      <c r="DM34" s="694"/>
      <c r="DN34" s="694"/>
      <c r="DO34" s="695"/>
      <c r="DP34" s="696"/>
      <c r="DQ34" s="697"/>
      <c r="DR34" s="697"/>
      <c r="DS34" s="697"/>
      <c r="DT34" s="697"/>
      <c r="DU34" s="697"/>
      <c r="DV34" s="697"/>
      <c r="DW34" s="697"/>
      <c r="DX34" s="697"/>
      <c r="DY34" s="697"/>
      <c r="DZ34" s="698"/>
      <c r="EA34" s="693"/>
      <c r="EB34" s="694"/>
      <c r="EC34" s="694"/>
      <c r="ED34" s="694"/>
      <c r="EE34" s="694"/>
      <c r="EF34" s="694"/>
      <c r="EG34" s="694"/>
      <c r="EH34" s="694"/>
      <c r="EI34" s="695"/>
      <c r="EJ34" s="696"/>
      <c r="EK34" s="697"/>
      <c r="EL34" s="697"/>
      <c r="EM34" s="697"/>
      <c r="EN34" s="697"/>
      <c r="EO34" s="697"/>
      <c r="EP34" s="697"/>
      <c r="EQ34" s="697"/>
      <c r="ER34" s="697"/>
      <c r="ES34" s="697"/>
      <c r="ET34" s="698"/>
      <c r="EU34" s="696"/>
      <c r="EV34" s="697"/>
      <c r="EW34" s="697"/>
      <c r="EX34" s="697"/>
      <c r="EY34" s="697"/>
      <c r="EZ34" s="697"/>
      <c r="FA34" s="697"/>
      <c r="FB34" s="697"/>
      <c r="FC34" s="697"/>
      <c r="FD34" s="697"/>
      <c r="FE34" s="697"/>
      <c r="FF34" s="698"/>
      <c r="FG34" s="693"/>
      <c r="FH34" s="694"/>
      <c r="FI34" s="694"/>
      <c r="FJ34" s="694"/>
      <c r="FK34" s="694"/>
      <c r="FL34" s="694"/>
      <c r="FM34" s="694"/>
      <c r="FN34" s="694"/>
      <c r="FO34" s="695"/>
      <c r="FP34" s="693"/>
      <c r="FQ34" s="694"/>
      <c r="FR34" s="694"/>
      <c r="FS34" s="694"/>
      <c r="FT34" s="694"/>
      <c r="FU34" s="694"/>
      <c r="FV34" s="695"/>
      <c r="FW34" s="696"/>
      <c r="FX34" s="697"/>
      <c r="FY34" s="697"/>
      <c r="FZ34" s="697"/>
      <c r="GA34" s="697"/>
      <c r="GB34" s="697"/>
      <c r="GC34" s="697"/>
      <c r="GD34" s="697"/>
      <c r="GE34" s="697"/>
      <c r="GF34" s="697"/>
      <c r="GG34" s="697"/>
      <c r="GH34" s="698"/>
      <c r="GI34" s="696"/>
      <c r="GJ34" s="697"/>
      <c r="GK34" s="697"/>
      <c r="GL34" s="697"/>
      <c r="GM34" s="697"/>
      <c r="GN34" s="697"/>
      <c r="GO34" s="697"/>
      <c r="GP34" s="697"/>
      <c r="GQ34" s="697"/>
      <c r="GR34" s="697"/>
      <c r="GS34" s="697"/>
      <c r="GT34" s="698"/>
      <c r="GU34" s="693"/>
      <c r="GV34" s="694"/>
      <c r="GW34" s="694"/>
      <c r="GX34" s="694"/>
      <c r="GY34" s="694"/>
      <c r="GZ34" s="694"/>
      <c r="HA34" s="694"/>
      <c r="HB34" s="694"/>
      <c r="HC34" s="695"/>
      <c r="HD34" s="696"/>
      <c r="HE34" s="697"/>
      <c r="HF34" s="697"/>
      <c r="HG34" s="697"/>
      <c r="HH34" s="697"/>
      <c r="HI34" s="697"/>
      <c r="HJ34" s="697"/>
      <c r="HK34" s="697"/>
      <c r="HL34" s="697"/>
      <c r="HM34" s="697"/>
      <c r="HN34" s="698"/>
      <c r="HO34" s="717"/>
      <c r="HP34" s="718"/>
      <c r="HQ34" s="718"/>
      <c r="HR34" s="718"/>
      <c r="HS34" s="718"/>
      <c r="HT34" s="718"/>
      <c r="HU34" s="718"/>
      <c r="HV34" s="718"/>
      <c r="HW34" s="718"/>
      <c r="HX34" s="718"/>
      <c r="HY34" s="718"/>
      <c r="HZ34" s="718"/>
      <c r="IA34" s="718"/>
      <c r="IB34" s="719"/>
    </row>
    <row r="35" spans="1:236" s="1" customFormat="1" ht="10.5" customHeight="1">
      <c r="A35" s="711" t="s">
        <v>311</v>
      </c>
      <c r="B35" s="712"/>
      <c r="C35" s="712"/>
      <c r="D35" s="712"/>
      <c r="E35" s="713"/>
      <c r="F35" s="714"/>
      <c r="G35" s="715"/>
      <c r="H35" s="715"/>
      <c r="I35" s="715"/>
      <c r="J35" s="715"/>
      <c r="K35" s="715"/>
      <c r="L35" s="715"/>
      <c r="M35" s="715"/>
      <c r="N35" s="715"/>
      <c r="O35" s="715"/>
      <c r="P35" s="715"/>
      <c r="Q35" s="715"/>
      <c r="R35" s="715"/>
      <c r="S35" s="715"/>
      <c r="T35" s="715"/>
      <c r="U35" s="715"/>
      <c r="V35" s="715"/>
      <c r="W35" s="715"/>
      <c r="X35" s="715"/>
      <c r="Y35" s="715"/>
      <c r="Z35" s="715"/>
      <c r="AA35" s="715"/>
      <c r="AB35" s="715"/>
      <c r="AC35" s="715"/>
      <c r="AD35" s="715"/>
      <c r="AE35" s="715"/>
      <c r="AF35" s="715"/>
      <c r="AG35" s="715"/>
      <c r="AH35" s="715"/>
      <c r="AI35" s="715"/>
      <c r="AJ35" s="715"/>
      <c r="AK35" s="715"/>
      <c r="AL35" s="715"/>
      <c r="AM35" s="716"/>
      <c r="AN35" s="696"/>
      <c r="AO35" s="697"/>
      <c r="AP35" s="697"/>
      <c r="AQ35" s="697"/>
      <c r="AR35" s="697"/>
      <c r="AS35" s="697"/>
      <c r="AT35" s="697"/>
      <c r="AU35" s="697"/>
      <c r="AV35" s="697"/>
      <c r="AW35" s="697"/>
      <c r="AX35" s="698"/>
      <c r="AY35" s="693"/>
      <c r="AZ35" s="694"/>
      <c r="BA35" s="694"/>
      <c r="BB35" s="694"/>
      <c r="BC35" s="694"/>
      <c r="BD35" s="694"/>
      <c r="BE35" s="694"/>
      <c r="BF35" s="694"/>
      <c r="BG35" s="695"/>
      <c r="BH35" s="696"/>
      <c r="BI35" s="697"/>
      <c r="BJ35" s="697"/>
      <c r="BK35" s="697"/>
      <c r="BL35" s="697"/>
      <c r="BM35" s="697"/>
      <c r="BN35" s="697"/>
      <c r="BO35" s="697"/>
      <c r="BP35" s="697"/>
      <c r="BQ35" s="697"/>
      <c r="BR35" s="698"/>
      <c r="BS35" s="693"/>
      <c r="BT35" s="694"/>
      <c r="BU35" s="694"/>
      <c r="BV35" s="694"/>
      <c r="BW35" s="694"/>
      <c r="BX35" s="694"/>
      <c r="BY35" s="694"/>
      <c r="BZ35" s="694"/>
      <c r="CA35" s="695"/>
      <c r="CB35" s="696"/>
      <c r="CC35" s="697"/>
      <c r="CD35" s="697"/>
      <c r="CE35" s="697"/>
      <c r="CF35" s="697"/>
      <c r="CG35" s="697"/>
      <c r="CH35" s="697"/>
      <c r="CI35" s="697"/>
      <c r="CJ35" s="697"/>
      <c r="CK35" s="697"/>
      <c r="CL35" s="698"/>
      <c r="CM35" s="693"/>
      <c r="CN35" s="694"/>
      <c r="CO35" s="694"/>
      <c r="CP35" s="694"/>
      <c r="CQ35" s="694"/>
      <c r="CR35" s="694"/>
      <c r="CS35" s="694"/>
      <c r="CT35" s="694"/>
      <c r="CU35" s="695"/>
      <c r="CV35" s="696"/>
      <c r="CW35" s="697"/>
      <c r="CX35" s="697"/>
      <c r="CY35" s="697"/>
      <c r="CZ35" s="697"/>
      <c r="DA35" s="697"/>
      <c r="DB35" s="697"/>
      <c r="DC35" s="697"/>
      <c r="DD35" s="697"/>
      <c r="DE35" s="697"/>
      <c r="DF35" s="698"/>
      <c r="DG35" s="693"/>
      <c r="DH35" s="694"/>
      <c r="DI35" s="694"/>
      <c r="DJ35" s="694"/>
      <c r="DK35" s="694"/>
      <c r="DL35" s="694"/>
      <c r="DM35" s="694"/>
      <c r="DN35" s="694"/>
      <c r="DO35" s="695"/>
      <c r="DP35" s="696"/>
      <c r="DQ35" s="697"/>
      <c r="DR35" s="697"/>
      <c r="DS35" s="697"/>
      <c r="DT35" s="697"/>
      <c r="DU35" s="697"/>
      <c r="DV35" s="697"/>
      <c r="DW35" s="697"/>
      <c r="DX35" s="697"/>
      <c r="DY35" s="697"/>
      <c r="DZ35" s="698"/>
      <c r="EA35" s="693"/>
      <c r="EB35" s="694"/>
      <c r="EC35" s="694"/>
      <c r="ED35" s="694"/>
      <c r="EE35" s="694"/>
      <c r="EF35" s="694"/>
      <c r="EG35" s="694"/>
      <c r="EH35" s="694"/>
      <c r="EI35" s="695"/>
      <c r="EJ35" s="696"/>
      <c r="EK35" s="697"/>
      <c r="EL35" s="697"/>
      <c r="EM35" s="697"/>
      <c r="EN35" s="697"/>
      <c r="EO35" s="697"/>
      <c r="EP35" s="697"/>
      <c r="EQ35" s="697"/>
      <c r="ER35" s="697"/>
      <c r="ES35" s="697"/>
      <c r="ET35" s="698"/>
      <c r="EU35" s="696"/>
      <c r="EV35" s="697"/>
      <c r="EW35" s="697"/>
      <c r="EX35" s="697"/>
      <c r="EY35" s="697"/>
      <c r="EZ35" s="697"/>
      <c r="FA35" s="697"/>
      <c r="FB35" s="697"/>
      <c r="FC35" s="697"/>
      <c r="FD35" s="697"/>
      <c r="FE35" s="697"/>
      <c r="FF35" s="698"/>
      <c r="FG35" s="693"/>
      <c r="FH35" s="694"/>
      <c r="FI35" s="694"/>
      <c r="FJ35" s="694"/>
      <c r="FK35" s="694"/>
      <c r="FL35" s="694"/>
      <c r="FM35" s="694"/>
      <c r="FN35" s="694"/>
      <c r="FO35" s="695"/>
      <c r="FP35" s="693"/>
      <c r="FQ35" s="694"/>
      <c r="FR35" s="694"/>
      <c r="FS35" s="694"/>
      <c r="FT35" s="694"/>
      <c r="FU35" s="694"/>
      <c r="FV35" s="695"/>
      <c r="FW35" s="696"/>
      <c r="FX35" s="697"/>
      <c r="FY35" s="697"/>
      <c r="FZ35" s="697"/>
      <c r="GA35" s="697"/>
      <c r="GB35" s="697"/>
      <c r="GC35" s="697"/>
      <c r="GD35" s="697"/>
      <c r="GE35" s="697"/>
      <c r="GF35" s="697"/>
      <c r="GG35" s="697"/>
      <c r="GH35" s="698"/>
      <c r="GI35" s="696"/>
      <c r="GJ35" s="697"/>
      <c r="GK35" s="697"/>
      <c r="GL35" s="697"/>
      <c r="GM35" s="697"/>
      <c r="GN35" s="697"/>
      <c r="GO35" s="697"/>
      <c r="GP35" s="697"/>
      <c r="GQ35" s="697"/>
      <c r="GR35" s="697"/>
      <c r="GS35" s="697"/>
      <c r="GT35" s="698"/>
      <c r="GU35" s="693"/>
      <c r="GV35" s="694"/>
      <c r="GW35" s="694"/>
      <c r="GX35" s="694"/>
      <c r="GY35" s="694"/>
      <c r="GZ35" s="694"/>
      <c r="HA35" s="694"/>
      <c r="HB35" s="694"/>
      <c r="HC35" s="695"/>
      <c r="HD35" s="696"/>
      <c r="HE35" s="697"/>
      <c r="HF35" s="697"/>
      <c r="HG35" s="697"/>
      <c r="HH35" s="697"/>
      <c r="HI35" s="697"/>
      <c r="HJ35" s="697"/>
      <c r="HK35" s="697"/>
      <c r="HL35" s="697"/>
      <c r="HM35" s="697"/>
      <c r="HN35" s="698"/>
      <c r="HO35" s="717"/>
      <c r="HP35" s="718"/>
      <c r="HQ35" s="718"/>
      <c r="HR35" s="718"/>
      <c r="HS35" s="718"/>
      <c r="HT35" s="718"/>
      <c r="HU35" s="718"/>
      <c r="HV35" s="718"/>
      <c r="HW35" s="718"/>
      <c r="HX35" s="718"/>
      <c r="HY35" s="718"/>
      <c r="HZ35" s="718"/>
      <c r="IA35" s="718"/>
      <c r="IB35" s="719"/>
    </row>
    <row r="36" spans="1:236" s="1" customFormat="1" ht="10.5" customHeight="1">
      <c r="A36" s="708" t="s">
        <v>336</v>
      </c>
      <c r="B36" s="709"/>
      <c r="C36" s="709"/>
      <c r="D36" s="709"/>
      <c r="E36" s="710"/>
      <c r="F36" s="720" t="s">
        <v>315</v>
      </c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  <c r="T36" s="721"/>
      <c r="U36" s="721"/>
      <c r="V36" s="721"/>
      <c r="W36" s="721"/>
      <c r="X36" s="721"/>
      <c r="Y36" s="721"/>
      <c r="Z36" s="721"/>
      <c r="AA36" s="721"/>
      <c r="AB36" s="721"/>
      <c r="AC36" s="721"/>
      <c r="AD36" s="721"/>
      <c r="AE36" s="721"/>
      <c r="AF36" s="721"/>
      <c r="AG36" s="721"/>
      <c r="AH36" s="721"/>
      <c r="AI36" s="721"/>
      <c r="AJ36" s="721"/>
      <c r="AK36" s="721"/>
      <c r="AL36" s="721"/>
      <c r="AM36" s="722"/>
      <c r="AN36" s="699"/>
      <c r="AO36" s="700"/>
      <c r="AP36" s="700"/>
      <c r="AQ36" s="700"/>
      <c r="AR36" s="700"/>
      <c r="AS36" s="700"/>
      <c r="AT36" s="700"/>
      <c r="AU36" s="700"/>
      <c r="AV36" s="700"/>
      <c r="AW36" s="700"/>
      <c r="AX36" s="701"/>
      <c r="AY36" s="651"/>
      <c r="AZ36" s="652"/>
      <c r="BA36" s="652"/>
      <c r="BB36" s="652"/>
      <c r="BC36" s="652"/>
      <c r="BD36" s="652"/>
      <c r="BE36" s="652"/>
      <c r="BF36" s="652"/>
      <c r="BG36" s="653"/>
      <c r="BH36" s="699"/>
      <c r="BI36" s="700"/>
      <c r="BJ36" s="700"/>
      <c r="BK36" s="700"/>
      <c r="BL36" s="700"/>
      <c r="BM36" s="700"/>
      <c r="BN36" s="700"/>
      <c r="BO36" s="700"/>
      <c r="BP36" s="700"/>
      <c r="BQ36" s="700"/>
      <c r="BR36" s="701"/>
      <c r="BS36" s="651"/>
      <c r="BT36" s="652"/>
      <c r="BU36" s="652"/>
      <c r="BV36" s="652"/>
      <c r="BW36" s="652"/>
      <c r="BX36" s="652"/>
      <c r="BY36" s="652"/>
      <c r="BZ36" s="652"/>
      <c r="CA36" s="653"/>
      <c r="CB36" s="699"/>
      <c r="CC36" s="700"/>
      <c r="CD36" s="700"/>
      <c r="CE36" s="700"/>
      <c r="CF36" s="700"/>
      <c r="CG36" s="700"/>
      <c r="CH36" s="700"/>
      <c r="CI36" s="700"/>
      <c r="CJ36" s="700"/>
      <c r="CK36" s="700"/>
      <c r="CL36" s="701"/>
      <c r="CM36" s="651"/>
      <c r="CN36" s="652"/>
      <c r="CO36" s="652"/>
      <c r="CP36" s="652"/>
      <c r="CQ36" s="652"/>
      <c r="CR36" s="652"/>
      <c r="CS36" s="652"/>
      <c r="CT36" s="652"/>
      <c r="CU36" s="653"/>
      <c r="CV36" s="699"/>
      <c r="CW36" s="700"/>
      <c r="CX36" s="700"/>
      <c r="CY36" s="700"/>
      <c r="CZ36" s="700"/>
      <c r="DA36" s="700"/>
      <c r="DB36" s="700"/>
      <c r="DC36" s="700"/>
      <c r="DD36" s="700"/>
      <c r="DE36" s="700"/>
      <c r="DF36" s="701"/>
      <c r="DG36" s="651"/>
      <c r="DH36" s="652"/>
      <c r="DI36" s="652"/>
      <c r="DJ36" s="652"/>
      <c r="DK36" s="652"/>
      <c r="DL36" s="652"/>
      <c r="DM36" s="652"/>
      <c r="DN36" s="652"/>
      <c r="DO36" s="653"/>
      <c r="DP36" s="699"/>
      <c r="DQ36" s="700"/>
      <c r="DR36" s="700"/>
      <c r="DS36" s="700"/>
      <c r="DT36" s="700"/>
      <c r="DU36" s="700"/>
      <c r="DV36" s="700"/>
      <c r="DW36" s="700"/>
      <c r="DX36" s="700"/>
      <c r="DY36" s="700"/>
      <c r="DZ36" s="701"/>
      <c r="EA36" s="651"/>
      <c r="EB36" s="652"/>
      <c r="EC36" s="652"/>
      <c r="ED36" s="652"/>
      <c r="EE36" s="652"/>
      <c r="EF36" s="652"/>
      <c r="EG36" s="652"/>
      <c r="EH36" s="652"/>
      <c r="EI36" s="653"/>
      <c r="EJ36" s="699"/>
      <c r="EK36" s="700"/>
      <c r="EL36" s="700"/>
      <c r="EM36" s="700"/>
      <c r="EN36" s="700"/>
      <c r="EO36" s="700"/>
      <c r="EP36" s="700"/>
      <c r="EQ36" s="700"/>
      <c r="ER36" s="700"/>
      <c r="ES36" s="700"/>
      <c r="ET36" s="701"/>
      <c r="EU36" s="699"/>
      <c r="EV36" s="700"/>
      <c r="EW36" s="700"/>
      <c r="EX36" s="700"/>
      <c r="EY36" s="700"/>
      <c r="EZ36" s="700"/>
      <c r="FA36" s="700"/>
      <c r="FB36" s="700"/>
      <c r="FC36" s="700"/>
      <c r="FD36" s="700"/>
      <c r="FE36" s="700"/>
      <c r="FF36" s="701"/>
      <c r="FG36" s="651"/>
      <c r="FH36" s="652"/>
      <c r="FI36" s="652"/>
      <c r="FJ36" s="652"/>
      <c r="FK36" s="652"/>
      <c r="FL36" s="652"/>
      <c r="FM36" s="652"/>
      <c r="FN36" s="652"/>
      <c r="FO36" s="653"/>
      <c r="FP36" s="651"/>
      <c r="FQ36" s="652"/>
      <c r="FR36" s="652"/>
      <c r="FS36" s="652"/>
      <c r="FT36" s="652"/>
      <c r="FU36" s="652"/>
      <c r="FV36" s="653"/>
      <c r="FW36" s="699"/>
      <c r="FX36" s="700"/>
      <c r="FY36" s="700"/>
      <c r="FZ36" s="700"/>
      <c r="GA36" s="700"/>
      <c r="GB36" s="700"/>
      <c r="GC36" s="700"/>
      <c r="GD36" s="700"/>
      <c r="GE36" s="700"/>
      <c r="GF36" s="700"/>
      <c r="GG36" s="700"/>
      <c r="GH36" s="701"/>
      <c r="GI36" s="699"/>
      <c r="GJ36" s="700"/>
      <c r="GK36" s="700"/>
      <c r="GL36" s="700"/>
      <c r="GM36" s="700"/>
      <c r="GN36" s="700"/>
      <c r="GO36" s="700"/>
      <c r="GP36" s="700"/>
      <c r="GQ36" s="700"/>
      <c r="GR36" s="700"/>
      <c r="GS36" s="700"/>
      <c r="GT36" s="701"/>
      <c r="GU36" s="651"/>
      <c r="GV36" s="652"/>
      <c r="GW36" s="652"/>
      <c r="GX36" s="652"/>
      <c r="GY36" s="652"/>
      <c r="GZ36" s="652"/>
      <c r="HA36" s="652"/>
      <c r="HB36" s="652"/>
      <c r="HC36" s="653"/>
      <c r="HD36" s="699"/>
      <c r="HE36" s="700"/>
      <c r="HF36" s="700"/>
      <c r="HG36" s="700"/>
      <c r="HH36" s="700"/>
      <c r="HI36" s="700"/>
      <c r="HJ36" s="700"/>
      <c r="HK36" s="700"/>
      <c r="HL36" s="700"/>
      <c r="HM36" s="700"/>
      <c r="HN36" s="701"/>
      <c r="HO36" s="705"/>
      <c r="HP36" s="706"/>
      <c r="HQ36" s="706"/>
      <c r="HR36" s="706"/>
      <c r="HS36" s="706"/>
      <c r="HT36" s="706"/>
      <c r="HU36" s="706"/>
      <c r="HV36" s="706"/>
      <c r="HW36" s="706"/>
      <c r="HX36" s="706"/>
      <c r="HY36" s="706"/>
      <c r="HZ36" s="706"/>
      <c r="IA36" s="706"/>
      <c r="IB36" s="707"/>
    </row>
    <row r="37" spans="1:236" s="1" customFormat="1" ht="10.5" customHeight="1">
      <c r="A37" s="711" t="s">
        <v>305</v>
      </c>
      <c r="B37" s="712"/>
      <c r="C37" s="712"/>
      <c r="D37" s="712"/>
      <c r="E37" s="713"/>
      <c r="F37" s="714" t="s">
        <v>308</v>
      </c>
      <c r="G37" s="715"/>
      <c r="H37" s="715"/>
      <c r="I37" s="715"/>
      <c r="J37" s="715"/>
      <c r="K37" s="715"/>
      <c r="L37" s="715"/>
      <c r="M37" s="715"/>
      <c r="N37" s="715"/>
      <c r="O37" s="715"/>
      <c r="P37" s="715"/>
      <c r="Q37" s="715"/>
      <c r="R37" s="715"/>
      <c r="S37" s="715"/>
      <c r="T37" s="715"/>
      <c r="U37" s="715"/>
      <c r="V37" s="715"/>
      <c r="W37" s="715"/>
      <c r="X37" s="715"/>
      <c r="Y37" s="715"/>
      <c r="Z37" s="715"/>
      <c r="AA37" s="715"/>
      <c r="AB37" s="715"/>
      <c r="AC37" s="715"/>
      <c r="AD37" s="715"/>
      <c r="AE37" s="715"/>
      <c r="AF37" s="715"/>
      <c r="AG37" s="715"/>
      <c r="AH37" s="715"/>
      <c r="AI37" s="715"/>
      <c r="AJ37" s="715"/>
      <c r="AK37" s="715"/>
      <c r="AL37" s="715"/>
      <c r="AM37" s="716"/>
      <c r="AN37" s="696"/>
      <c r="AO37" s="697"/>
      <c r="AP37" s="697"/>
      <c r="AQ37" s="697"/>
      <c r="AR37" s="697"/>
      <c r="AS37" s="697"/>
      <c r="AT37" s="697"/>
      <c r="AU37" s="697"/>
      <c r="AV37" s="697"/>
      <c r="AW37" s="697"/>
      <c r="AX37" s="698"/>
      <c r="AY37" s="693"/>
      <c r="AZ37" s="694"/>
      <c r="BA37" s="694"/>
      <c r="BB37" s="694"/>
      <c r="BC37" s="694"/>
      <c r="BD37" s="694"/>
      <c r="BE37" s="694"/>
      <c r="BF37" s="694"/>
      <c r="BG37" s="695"/>
      <c r="BH37" s="696"/>
      <c r="BI37" s="697"/>
      <c r="BJ37" s="697"/>
      <c r="BK37" s="697"/>
      <c r="BL37" s="697"/>
      <c r="BM37" s="697"/>
      <c r="BN37" s="697"/>
      <c r="BO37" s="697"/>
      <c r="BP37" s="697"/>
      <c r="BQ37" s="697"/>
      <c r="BR37" s="698"/>
      <c r="BS37" s="693"/>
      <c r="BT37" s="694"/>
      <c r="BU37" s="694"/>
      <c r="BV37" s="694"/>
      <c r="BW37" s="694"/>
      <c r="BX37" s="694"/>
      <c r="BY37" s="694"/>
      <c r="BZ37" s="694"/>
      <c r="CA37" s="695"/>
      <c r="CB37" s="696"/>
      <c r="CC37" s="697"/>
      <c r="CD37" s="697"/>
      <c r="CE37" s="697"/>
      <c r="CF37" s="697"/>
      <c r="CG37" s="697"/>
      <c r="CH37" s="697"/>
      <c r="CI37" s="697"/>
      <c r="CJ37" s="697"/>
      <c r="CK37" s="697"/>
      <c r="CL37" s="698"/>
      <c r="CM37" s="693"/>
      <c r="CN37" s="694"/>
      <c r="CO37" s="694"/>
      <c r="CP37" s="694"/>
      <c r="CQ37" s="694"/>
      <c r="CR37" s="694"/>
      <c r="CS37" s="694"/>
      <c r="CT37" s="694"/>
      <c r="CU37" s="695"/>
      <c r="CV37" s="696"/>
      <c r="CW37" s="697"/>
      <c r="CX37" s="697"/>
      <c r="CY37" s="697"/>
      <c r="CZ37" s="697"/>
      <c r="DA37" s="697"/>
      <c r="DB37" s="697"/>
      <c r="DC37" s="697"/>
      <c r="DD37" s="697"/>
      <c r="DE37" s="697"/>
      <c r="DF37" s="698"/>
      <c r="DG37" s="693"/>
      <c r="DH37" s="694"/>
      <c r="DI37" s="694"/>
      <c r="DJ37" s="694"/>
      <c r="DK37" s="694"/>
      <c r="DL37" s="694"/>
      <c r="DM37" s="694"/>
      <c r="DN37" s="694"/>
      <c r="DO37" s="695"/>
      <c r="DP37" s="696"/>
      <c r="DQ37" s="697"/>
      <c r="DR37" s="697"/>
      <c r="DS37" s="697"/>
      <c r="DT37" s="697"/>
      <c r="DU37" s="697"/>
      <c r="DV37" s="697"/>
      <c r="DW37" s="697"/>
      <c r="DX37" s="697"/>
      <c r="DY37" s="697"/>
      <c r="DZ37" s="698"/>
      <c r="EA37" s="693"/>
      <c r="EB37" s="694"/>
      <c r="EC37" s="694"/>
      <c r="ED37" s="694"/>
      <c r="EE37" s="694"/>
      <c r="EF37" s="694"/>
      <c r="EG37" s="694"/>
      <c r="EH37" s="694"/>
      <c r="EI37" s="695"/>
      <c r="EJ37" s="696"/>
      <c r="EK37" s="697"/>
      <c r="EL37" s="697"/>
      <c r="EM37" s="697"/>
      <c r="EN37" s="697"/>
      <c r="EO37" s="697"/>
      <c r="EP37" s="697"/>
      <c r="EQ37" s="697"/>
      <c r="ER37" s="697"/>
      <c r="ES37" s="697"/>
      <c r="ET37" s="698"/>
      <c r="EU37" s="696"/>
      <c r="EV37" s="697"/>
      <c r="EW37" s="697"/>
      <c r="EX37" s="697"/>
      <c r="EY37" s="697"/>
      <c r="EZ37" s="697"/>
      <c r="FA37" s="697"/>
      <c r="FB37" s="697"/>
      <c r="FC37" s="697"/>
      <c r="FD37" s="697"/>
      <c r="FE37" s="697"/>
      <c r="FF37" s="698"/>
      <c r="FG37" s="693"/>
      <c r="FH37" s="694"/>
      <c r="FI37" s="694"/>
      <c r="FJ37" s="694"/>
      <c r="FK37" s="694"/>
      <c r="FL37" s="694"/>
      <c r="FM37" s="694"/>
      <c r="FN37" s="694"/>
      <c r="FO37" s="695"/>
      <c r="FP37" s="693"/>
      <c r="FQ37" s="694"/>
      <c r="FR37" s="694"/>
      <c r="FS37" s="694"/>
      <c r="FT37" s="694"/>
      <c r="FU37" s="694"/>
      <c r="FV37" s="695"/>
      <c r="FW37" s="696"/>
      <c r="FX37" s="697"/>
      <c r="FY37" s="697"/>
      <c r="FZ37" s="697"/>
      <c r="GA37" s="697"/>
      <c r="GB37" s="697"/>
      <c r="GC37" s="697"/>
      <c r="GD37" s="697"/>
      <c r="GE37" s="697"/>
      <c r="GF37" s="697"/>
      <c r="GG37" s="697"/>
      <c r="GH37" s="698"/>
      <c r="GI37" s="696"/>
      <c r="GJ37" s="697"/>
      <c r="GK37" s="697"/>
      <c r="GL37" s="697"/>
      <c r="GM37" s="697"/>
      <c r="GN37" s="697"/>
      <c r="GO37" s="697"/>
      <c r="GP37" s="697"/>
      <c r="GQ37" s="697"/>
      <c r="GR37" s="697"/>
      <c r="GS37" s="697"/>
      <c r="GT37" s="698"/>
      <c r="GU37" s="693"/>
      <c r="GV37" s="694"/>
      <c r="GW37" s="694"/>
      <c r="GX37" s="694"/>
      <c r="GY37" s="694"/>
      <c r="GZ37" s="694"/>
      <c r="HA37" s="694"/>
      <c r="HB37" s="694"/>
      <c r="HC37" s="695"/>
      <c r="HD37" s="696"/>
      <c r="HE37" s="697"/>
      <c r="HF37" s="697"/>
      <c r="HG37" s="697"/>
      <c r="HH37" s="697"/>
      <c r="HI37" s="697"/>
      <c r="HJ37" s="697"/>
      <c r="HK37" s="697"/>
      <c r="HL37" s="697"/>
      <c r="HM37" s="697"/>
      <c r="HN37" s="698"/>
      <c r="HO37" s="717"/>
      <c r="HP37" s="718"/>
      <c r="HQ37" s="718"/>
      <c r="HR37" s="718"/>
      <c r="HS37" s="718"/>
      <c r="HT37" s="718"/>
      <c r="HU37" s="718"/>
      <c r="HV37" s="718"/>
      <c r="HW37" s="718"/>
      <c r="HX37" s="718"/>
      <c r="HY37" s="718"/>
      <c r="HZ37" s="718"/>
      <c r="IA37" s="718"/>
      <c r="IB37" s="719"/>
    </row>
    <row r="38" spans="1:236" s="1" customFormat="1" ht="10.5" customHeight="1">
      <c r="A38" s="711"/>
      <c r="B38" s="712"/>
      <c r="C38" s="712"/>
      <c r="D38" s="712"/>
      <c r="E38" s="713"/>
      <c r="F38" s="714" t="s">
        <v>316</v>
      </c>
      <c r="G38" s="715"/>
      <c r="H38" s="715"/>
      <c r="I38" s="715"/>
      <c r="J38" s="715"/>
      <c r="K38" s="715"/>
      <c r="L38" s="715"/>
      <c r="M38" s="715"/>
      <c r="N38" s="715"/>
      <c r="O38" s="715"/>
      <c r="P38" s="715"/>
      <c r="Q38" s="715"/>
      <c r="R38" s="715"/>
      <c r="S38" s="715"/>
      <c r="T38" s="715"/>
      <c r="U38" s="715"/>
      <c r="V38" s="715"/>
      <c r="W38" s="715"/>
      <c r="X38" s="715"/>
      <c r="Y38" s="715"/>
      <c r="Z38" s="715"/>
      <c r="AA38" s="715"/>
      <c r="AB38" s="715"/>
      <c r="AC38" s="715"/>
      <c r="AD38" s="715"/>
      <c r="AE38" s="715"/>
      <c r="AF38" s="715"/>
      <c r="AG38" s="715"/>
      <c r="AH38" s="715"/>
      <c r="AI38" s="715"/>
      <c r="AJ38" s="715"/>
      <c r="AK38" s="715"/>
      <c r="AL38" s="715"/>
      <c r="AM38" s="716"/>
      <c r="AN38" s="696"/>
      <c r="AO38" s="697"/>
      <c r="AP38" s="697"/>
      <c r="AQ38" s="697"/>
      <c r="AR38" s="697"/>
      <c r="AS38" s="697"/>
      <c r="AT38" s="697"/>
      <c r="AU38" s="697"/>
      <c r="AV38" s="697"/>
      <c r="AW38" s="697"/>
      <c r="AX38" s="698"/>
      <c r="AY38" s="693"/>
      <c r="AZ38" s="694"/>
      <c r="BA38" s="694"/>
      <c r="BB38" s="694"/>
      <c r="BC38" s="694"/>
      <c r="BD38" s="694"/>
      <c r="BE38" s="694"/>
      <c r="BF38" s="694"/>
      <c r="BG38" s="695"/>
      <c r="BH38" s="696"/>
      <c r="BI38" s="697"/>
      <c r="BJ38" s="697"/>
      <c r="BK38" s="697"/>
      <c r="BL38" s="697"/>
      <c r="BM38" s="697"/>
      <c r="BN38" s="697"/>
      <c r="BO38" s="697"/>
      <c r="BP38" s="697"/>
      <c r="BQ38" s="697"/>
      <c r="BR38" s="698"/>
      <c r="BS38" s="693"/>
      <c r="BT38" s="694"/>
      <c r="BU38" s="694"/>
      <c r="BV38" s="694"/>
      <c r="BW38" s="694"/>
      <c r="BX38" s="694"/>
      <c r="BY38" s="694"/>
      <c r="BZ38" s="694"/>
      <c r="CA38" s="695"/>
      <c r="CB38" s="696"/>
      <c r="CC38" s="697"/>
      <c r="CD38" s="697"/>
      <c r="CE38" s="697"/>
      <c r="CF38" s="697"/>
      <c r="CG38" s="697"/>
      <c r="CH38" s="697"/>
      <c r="CI38" s="697"/>
      <c r="CJ38" s="697"/>
      <c r="CK38" s="697"/>
      <c r="CL38" s="698"/>
      <c r="CM38" s="693"/>
      <c r="CN38" s="694"/>
      <c r="CO38" s="694"/>
      <c r="CP38" s="694"/>
      <c r="CQ38" s="694"/>
      <c r="CR38" s="694"/>
      <c r="CS38" s="694"/>
      <c r="CT38" s="694"/>
      <c r="CU38" s="695"/>
      <c r="CV38" s="696"/>
      <c r="CW38" s="697"/>
      <c r="CX38" s="697"/>
      <c r="CY38" s="697"/>
      <c r="CZ38" s="697"/>
      <c r="DA38" s="697"/>
      <c r="DB38" s="697"/>
      <c r="DC38" s="697"/>
      <c r="DD38" s="697"/>
      <c r="DE38" s="697"/>
      <c r="DF38" s="698"/>
      <c r="DG38" s="693"/>
      <c r="DH38" s="694"/>
      <c r="DI38" s="694"/>
      <c r="DJ38" s="694"/>
      <c r="DK38" s="694"/>
      <c r="DL38" s="694"/>
      <c r="DM38" s="694"/>
      <c r="DN38" s="694"/>
      <c r="DO38" s="695"/>
      <c r="DP38" s="696"/>
      <c r="DQ38" s="697"/>
      <c r="DR38" s="697"/>
      <c r="DS38" s="697"/>
      <c r="DT38" s="697"/>
      <c r="DU38" s="697"/>
      <c r="DV38" s="697"/>
      <c r="DW38" s="697"/>
      <c r="DX38" s="697"/>
      <c r="DY38" s="697"/>
      <c r="DZ38" s="698"/>
      <c r="EA38" s="693"/>
      <c r="EB38" s="694"/>
      <c r="EC38" s="694"/>
      <c r="ED38" s="694"/>
      <c r="EE38" s="694"/>
      <c r="EF38" s="694"/>
      <c r="EG38" s="694"/>
      <c r="EH38" s="694"/>
      <c r="EI38" s="695"/>
      <c r="EJ38" s="696"/>
      <c r="EK38" s="697"/>
      <c r="EL38" s="697"/>
      <c r="EM38" s="697"/>
      <c r="EN38" s="697"/>
      <c r="EO38" s="697"/>
      <c r="EP38" s="697"/>
      <c r="EQ38" s="697"/>
      <c r="ER38" s="697"/>
      <c r="ES38" s="697"/>
      <c r="ET38" s="698"/>
      <c r="EU38" s="696"/>
      <c r="EV38" s="697"/>
      <c r="EW38" s="697"/>
      <c r="EX38" s="697"/>
      <c r="EY38" s="697"/>
      <c r="EZ38" s="697"/>
      <c r="FA38" s="697"/>
      <c r="FB38" s="697"/>
      <c r="FC38" s="697"/>
      <c r="FD38" s="697"/>
      <c r="FE38" s="697"/>
      <c r="FF38" s="698"/>
      <c r="FG38" s="693"/>
      <c r="FH38" s="694"/>
      <c r="FI38" s="694"/>
      <c r="FJ38" s="694"/>
      <c r="FK38" s="694"/>
      <c r="FL38" s="694"/>
      <c r="FM38" s="694"/>
      <c r="FN38" s="694"/>
      <c r="FO38" s="695"/>
      <c r="FP38" s="693"/>
      <c r="FQ38" s="694"/>
      <c r="FR38" s="694"/>
      <c r="FS38" s="694"/>
      <c r="FT38" s="694"/>
      <c r="FU38" s="694"/>
      <c r="FV38" s="695"/>
      <c r="FW38" s="696"/>
      <c r="FX38" s="697"/>
      <c r="FY38" s="697"/>
      <c r="FZ38" s="697"/>
      <c r="GA38" s="697"/>
      <c r="GB38" s="697"/>
      <c r="GC38" s="697"/>
      <c r="GD38" s="697"/>
      <c r="GE38" s="697"/>
      <c r="GF38" s="697"/>
      <c r="GG38" s="697"/>
      <c r="GH38" s="698"/>
      <c r="GI38" s="696"/>
      <c r="GJ38" s="697"/>
      <c r="GK38" s="697"/>
      <c r="GL38" s="697"/>
      <c r="GM38" s="697"/>
      <c r="GN38" s="697"/>
      <c r="GO38" s="697"/>
      <c r="GP38" s="697"/>
      <c r="GQ38" s="697"/>
      <c r="GR38" s="697"/>
      <c r="GS38" s="697"/>
      <c r="GT38" s="698"/>
      <c r="GU38" s="693"/>
      <c r="GV38" s="694"/>
      <c r="GW38" s="694"/>
      <c r="GX38" s="694"/>
      <c r="GY38" s="694"/>
      <c r="GZ38" s="694"/>
      <c r="HA38" s="694"/>
      <c r="HB38" s="694"/>
      <c r="HC38" s="695"/>
      <c r="HD38" s="696"/>
      <c r="HE38" s="697"/>
      <c r="HF38" s="697"/>
      <c r="HG38" s="697"/>
      <c r="HH38" s="697"/>
      <c r="HI38" s="697"/>
      <c r="HJ38" s="697"/>
      <c r="HK38" s="697"/>
      <c r="HL38" s="697"/>
      <c r="HM38" s="697"/>
      <c r="HN38" s="698"/>
      <c r="HO38" s="717"/>
      <c r="HP38" s="718"/>
      <c r="HQ38" s="718"/>
      <c r="HR38" s="718"/>
      <c r="HS38" s="718"/>
      <c r="HT38" s="718"/>
      <c r="HU38" s="718"/>
      <c r="HV38" s="718"/>
      <c r="HW38" s="718"/>
      <c r="HX38" s="718"/>
      <c r="HY38" s="718"/>
      <c r="HZ38" s="718"/>
      <c r="IA38" s="718"/>
      <c r="IB38" s="719"/>
    </row>
    <row r="39" spans="1:236" s="1" customFormat="1" ht="10.5" customHeight="1">
      <c r="A39" s="711" t="s">
        <v>309</v>
      </c>
      <c r="B39" s="712"/>
      <c r="C39" s="712"/>
      <c r="D39" s="712"/>
      <c r="E39" s="713"/>
      <c r="F39" s="714" t="s">
        <v>310</v>
      </c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5"/>
      <c r="S39" s="715"/>
      <c r="T39" s="715"/>
      <c r="U39" s="715"/>
      <c r="V39" s="715"/>
      <c r="W39" s="715"/>
      <c r="X39" s="715"/>
      <c r="Y39" s="715"/>
      <c r="Z39" s="715"/>
      <c r="AA39" s="715"/>
      <c r="AB39" s="715"/>
      <c r="AC39" s="715"/>
      <c r="AD39" s="715"/>
      <c r="AE39" s="715"/>
      <c r="AF39" s="715"/>
      <c r="AG39" s="715"/>
      <c r="AH39" s="715"/>
      <c r="AI39" s="715"/>
      <c r="AJ39" s="715"/>
      <c r="AK39" s="715"/>
      <c r="AL39" s="715"/>
      <c r="AM39" s="716"/>
      <c r="AN39" s="696"/>
      <c r="AO39" s="697"/>
      <c r="AP39" s="697"/>
      <c r="AQ39" s="697"/>
      <c r="AR39" s="697"/>
      <c r="AS39" s="697"/>
      <c r="AT39" s="697"/>
      <c r="AU39" s="697"/>
      <c r="AV39" s="697"/>
      <c r="AW39" s="697"/>
      <c r="AX39" s="698"/>
      <c r="AY39" s="693"/>
      <c r="AZ39" s="694"/>
      <c r="BA39" s="694"/>
      <c r="BB39" s="694"/>
      <c r="BC39" s="694"/>
      <c r="BD39" s="694"/>
      <c r="BE39" s="694"/>
      <c r="BF39" s="694"/>
      <c r="BG39" s="695"/>
      <c r="BH39" s="696"/>
      <c r="BI39" s="697"/>
      <c r="BJ39" s="697"/>
      <c r="BK39" s="697"/>
      <c r="BL39" s="697"/>
      <c r="BM39" s="697"/>
      <c r="BN39" s="697"/>
      <c r="BO39" s="697"/>
      <c r="BP39" s="697"/>
      <c r="BQ39" s="697"/>
      <c r="BR39" s="698"/>
      <c r="BS39" s="693"/>
      <c r="BT39" s="694"/>
      <c r="BU39" s="694"/>
      <c r="BV39" s="694"/>
      <c r="BW39" s="694"/>
      <c r="BX39" s="694"/>
      <c r="BY39" s="694"/>
      <c r="BZ39" s="694"/>
      <c r="CA39" s="695"/>
      <c r="CB39" s="696"/>
      <c r="CC39" s="697"/>
      <c r="CD39" s="697"/>
      <c r="CE39" s="697"/>
      <c r="CF39" s="697"/>
      <c r="CG39" s="697"/>
      <c r="CH39" s="697"/>
      <c r="CI39" s="697"/>
      <c r="CJ39" s="697"/>
      <c r="CK39" s="697"/>
      <c r="CL39" s="698"/>
      <c r="CM39" s="693"/>
      <c r="CN39" s="694"/>
      <c r="CO39" s="694"/>
      <c r="CP39" s="694"/>
      <c r="CQ39" s="694"/>
      <c r="CR39" s="694"/>
      <c r="CS39" s="694"/>
      <c r="CT39" s="694"/>
      <c r="CU39" s="695"/>
      <c r="CV39" s="696"/>
      <c r="CW39" s="697"/>
      <c r="CX39" s="697"/>
      <c r="CY39" s="697"/>
      <c r="CZ39" s="697"/>
      <c r="DA39" s="697"/>
      <c r="DB39" s="697"/>
      <c r="DC39" s="697"/>
      <c r="DD39" s="697"/>
      <c r="DE39" s="697"/>
      <c r="DF39" s="698"/>
      <c r="DG39" s="693"/>
      <c r="DH39" s="694"/>
      <c r="DI39" s="694"/>
      <c r="DJ39" s="694"/>
      <c r="DK39" s="694"/>
      <c r="DL39" s="694"/>
      <c r="DM39" s="694"/>
      <c r="DN39" s="694"/>
      <c r="DO39" s="695"/>
      <c r="DP39" s="696"/>
      <c r="DQ39" s="697"/>
      <c r="DR39" s="697"/>
      <c r="DS39" s="697"/>
      <c r="DT39" s="697"/>
      <c r="DU39" s="697"/>
      <c r="DV39" s="697"/>
      <c r="DW39" s="697"/>
      <c r="DX39" s="697"/>
      <c r="DY39" s="697"/>
      <c r="DZ39" s="698"/>
      <c r="EA39" s="693"/>
      <c r="EB39" s="694"/>
      <c r="EC39" s="694"/>
      <c r="ED39" s="694"/>
      <c r="EE39" s="694"/>
      <c r="EF39" s="694"/>
      <c r="EG39" s="694"/>
      <c r="EH39" s="694"/>
      <c r="EI39" s="695"/>
      <c r="EJ39" s="696"/>
      <c r="EK39" s="697"/>
      <c r="EL39" s="697"/>
      <c r="EM39" s="697"/>
      <c r="EN39" s="697"/>
      <c r="EO39" s="697"/>
      <c r="EP39" s="697"/>
      <c r="EQ39" s="697"/>
      <c r="ER39" s="697"/>
      <c r="ES39" s="697"/>
      <c r="ET39" s="698"/>
      <c r="EU39" s="696"/>
      <c r="EV39" s="697"/>
      <c r="EW39" s="697"/>
      <c r="EX39" s="697"/>
      <c r="EY39" s="697"/>
      <c r="EZ39" s="697"/>
      <c r="FA39" s="697"/>
      <c r="FB39" s="697"/>
      <c r="FC39" s="697"/>
      <c r="FD39" s="697"/>
      <c r="FE39" s="697"/>
      <c r="FF39" s="698"/>
      <c r="FG39" s="693"/>
      <c r="FH39" s="694"/>
      <c r="FI39" s="694"/>
      <c r="FJ39" s="694"/>
      <c r="FK39" s="694"/>
      <c r="FL39" s="694"/>
      <c r="FM39" s="694"/>
      <c r="FN39" s="694"/>
      <c r="FO39" s="695"/>
      <c r="FP39" s="693"/>
      <c r="FQ39" s="694"/>
      <c r="FR39" s="694"/>
      <c r="FS39" s="694"/>
      <c r="FT39" s="694"/>
      <c r="FU39" s="694"/>
      <c r="FV39" s="695"/>
      <c r="FW39" s="696"/>
      <c r="FX39" s="697"/>
      <c r="FY39" s="697"/>
      <c r="FZ39" s="697"/>
      <c r="GA39" s="697"/>
      <c r="GB39" s="697"/>
      <c r="GC39" s="697"/>
      <c r="GD39" s="697"/>
      <c r="GE39" s="697"/>
      <c r="GF39" s="697"/>
      <c r="GG39" s="697"/>
      <c r="GH39" s="698"/>
      <c r="GI39" s="696"/>
      <c r="GJ39" s="697"/>
      <c r="GK39" s="697"/>
      <c r="GL39" s="697"/>
      <c r="GM39" s="697"/>
      <c r="GN39" s="697"/>
      <c r="GO39" s="697"/>
      <c r="GP39" s="697"/>
      <c r="GQ39" s="697"/>
      <c r="GR39" s="697"/>
      <c r="GS39" s="697"/>
      <c r="GT39" s="698"/>
      <c r="GU39" s="693"/>
      <c r="GV39" s="694"/>
      <c r="GW39" s="694"/>
      <c r="GX39" s="694"/>
      <c r="GY39" s="694"/>
      <c r="GZ39" s="694"/>
      <c r="HA39" s="694"/>
      <c r="HB39" s="694"/>
      <c r="HC39" s="695"/>
      <c r="HD39" s="696"/>
      <c r="HE39" s="697"/>
      <c r="HF39" s="697"/>
      <c r="HG39" s="697"/>
      <c r="HH39" s="697"/>
      <c r="HI39" s="697"/>
      <c r="HJ39" s="697"/>
      <c r="HK39" s="697"/>
      <c r="HL39" s="697"/>
      <c r="HM39" s="697"/>
      <c r="HN39" s="698"/>
      <c r="HO39" s="717"/>
      <c r="HP39" s="718"/>
      <c r="HQ39" s="718"/>
      <c r="HR39" s="718"/>
      <c r="HS39" s="718"/>
      <c r="HT39" s="718"/>
      <c r="HU39" s="718"/>
      <c r="HV39" s="718"/>
      <c r="HW39" s="718"/>
      <c r="HX39" s="718"/>
      <c r="HY39" s="718"/>
      <c r="HZ39" s="718"/>
      <c r="IA39" s="718"/>
      <c r="IB39" s="719"/>
    </row>
    <row r="40" spans="1:236" s="1" customFormat="1" ht="10.5" customHeight="1">
      <c r="A40" s="711"/>
      <c r="B40" s="712"/>
      <c r="C40" s="712"/>
      <c r="D40" s="712"/>
      <c r="E40" s="713"/>
      <c r="F40" s="714" t="s">
        <v>316</v>
      </c>
      <c r="G40" s="715"/>
      <c r="H40" s="715"/>
      <c r="I40" s="715"/>
      <c r="J40" s="715"/>
      <c r="K40" s="715"/>
      <c r="L40" s="715"/>
      <c r="M40" s="715"/>
      <c r="N40" s="715"/>
      <c r="O40" s="715"/>
      <c r="P40" s="715"/>
      <c r="Q40" s="715"/>
      <c r="R40" s="715"/>
      <c r="S40" s="715"/>
      <c r="T40" s="715"/>
      <c r="U40" s="715"/>
      <c r="V40" s="715"/>
      <c r="W40" s="715"/>
      <c r="X40" s="715"/>
      <c r="Y40" s="715"/>
      <c r="Z40" s="715"/>
      <c r="AA40" s="715"/>
      <c r="AB40" s="715"/>
      <c r="AC40" s="715"/>
      <c r="AD40" s="715"/>
      <c r="AE40" s="715"/>
      <c r="AF40" s="715"/>
      <c r="AG40" s="715"/>
      <c r="AH40" s="715"/>
      <c r="AI40" s="715"/>
      <c r="AJ40" s="715"/>
      <c r="AK40" s="715"/>
      <c r="AL40" s="715"/>
      <c r="AM40" s="716"/>
      <c r="AN40" s="696"/>
      <c r="AO40" s="697"/>
      <c r="AP40" s="697"/>
      <c r="AQ40" s="697"/>
      <c r="AR40" s="697"/>
      <c r="AS40" s="697"/>
      <c r="AT40" s="697"/>
      <c r="AU40" s="697"/>
      <c r="AV40" s="697"/>
      <c r="AW40" s="697"/>
      <c r="AX40" s="698"/>
      <c r="AY40" s="693"/>
      <c r="AZ40" s="694"/>
      <c r="BA40" s="694"/>
      <c r="BB40" s="694"/>
      <c r="BC40" s="694"/>
      <c r="BD40" s="694"/>
      <c r="BE40" s="694"/>
      <c r="BF40" s="694"/>
      <c r="BG40" s="695"/>
      <c r="BH40" s="696"/>
      <c r="BI40" s="697"/>
      <c r="BJ40" s="697"/>
      <c r="BK40" s="697"/>
      <c r="BL40" s="697"/>
      <c r="BM40" s="697"/>
      <c r="BN40" s="697"/>
      <c r="BO40" s="697"/>
      <c r="BP40" s="697"/>
      <c r="BQ40" s="697"/>
      <c r="BR40" s="698"/>
      <c r="BS40" s="693"/>
      <c r="BT40" s="694"/>
      <c r="BU40" s="694"/>
      <c r="BV40" s="694"/>
      <c r="BW40" s="694"/>
      <c r="BX40" s="694"/>
      <c r="BY40" s="694"/>
      <c r="BZ40" s="694"/>
      <c r="CA40" s="695"/>
      <c r="CB40" s="696"/>
      <c r="CC40" s="697"/>
      <c r="CD40" s="697"/>
      <c r="CE40" s="697"/>
      <c r="CF40" s="697"/>
      <c r="CG40" s="697"/>
      <c r="CH40" s="697"/>
      <c r="CI40" s="697"/>
      <c r="CJ40" s="697"/>
      <c r="CK40" s="697"/>
      <c r="CL40" s="698"/>
      <c r="CM40" s="693"/>
      <c r="CN40" s="694"/>
      <c r="CO40" s="694"/>
      <c r="CP40" s="694"/>
      <c r="CQ40" s="694"/>
      <c r="CR40" s="694"/>
      <c r="CS40" s="694"/>
      <c r="CT40" s="694"/>
      <c r="CU40" s="695"/>
      <c r="CV40" s="696"/>
      <c r="CW40" s="697"/>
      <c r="CX40" s="697"/>
      <c r="CY40" s="697"/>
      <c r="CZ40" s="697"/>
      <c r="DA40" s="697"/>
      <c r="DB40" s="697"/>
      <c r="DC40" s="697"/>
      <c r="DD40" s="697"/>
      <c r="DE40" s="697"/>
      <c r="DF40" s="698"/>
      <c r="DG40" s="693"/>
      <c r="DH40" s="694"/>
      <c r="DI40" s="694"/>
      <c r="DJ40" s="694"/>
      <c r="DK40" s="694"/>
      <c r="DL40" s="694"/>
      <c r="DM40" s="694"/>
      <c r="DN40" s="694"/>
      <c r="DO40" s="695"/>
      <c r="DP40" s="696"/>
      <c r="DQ40" s="697"/>
      <c r="DR40" s="697"/>
      <c r="DS40" s="697"/>
      <c r="DT40" s="697"/>
      <c r="DU40" s="697"/>
      <c r="DV40" s="697"/>
      <c r="DW40" s="697"/>
      <c r="DX40" s="697"/>
      <c r="DY40" s="697"/>
      <c r="DZ40" s="698"/>
      <c r="EA40" s="693"/>
      <c r="EB40" s="694"/>
      <c r="EC40" s="694"/>
      <c r="ED40" s="694"/>
      <c r="EE40" s="694"/>
      <c r="EF40" s="694"/>
      <c r="EG40" s="694"/>
      <c r="EH40" s="694"/>
      <c r="EI40" s="695"/>
      <c r="EJ40" s="696"/>
      <c r="EK40" s="697"/>
      <c r="EL40" s="697"/>
      <c r="EM40" s="697"/>
      <c r="EN40" s="697"/>
      <c r="EO40" s="697"/>
      <c r="EP40" s="697"/>
      <c r="EQ40" s="697"/>
      <c r="ER40" s="697"/>
      <c r="ES40" s="697"/>
      <c r="ET40" s="698"/>
      <c r="EU40" s="696"/>
      <c r="EV40" s="697"/>
      <c r="EW40" s="697"/>
      <c r="EX40" s="697"/>
      <c r="EY40" s="697"/>
      <c r="EZ40" s="697"/>
      <c r="FA40" s="697"/>
      <c r="FB40" s="697"/>
      <c r="FC40" s="697"/>
      <c r="FD40" s="697"/>
      <c r="FE40" s="697"/>
      <c r="FF40" s="698"/>
      <c r="FG40" s="693"/>
      <c r="FH40" s="694"/>
      <c r="FI40" s="694"/>
      <c r="FJ40" s="694"/>
      <c r="FK40" s="694"/>
      <c r="FL40" s="694"/>
      <c r="FM40" s="694"/>
      <c r="FN40" s="694"/>
      <c r="FO40" s="695"/>
      <c r="FP40" s="693"/>
      <c r="FQ40" s="694"/>
      <c r="FR40" s="694"/>
      <c r="FS40" s="694"/>
      <c r="FT40" s="694"/>
      <c r="FU40" s="694"/>
      <c r="FV40" s="695"/>
      <c r="FW40" s="696"/>
      <c r="FX40" s="697"/>
      <c r="FY40" s="697"/>
      <c r="FZ40" s="697"/>
      <c r="GA40" s="697"/>
      <c r="GB40" s="697"/>
      <c r="GC40" s="697"/>
      <c r="GD40" s="697"/>
      <c r="GE40" s="697"/>
      <c r="GF40" s="697"/>
      <c r="GG40" s="697"/>
      <c r="GH40" s="698"/>
      <c r="GI40" s="696"/>
      <c r="GJ40" s="697"/>
      <c r="GK40" s="697"/>
      <c r="GL40" s="697"/>
      <c r="GM40" s="697"/>
      <c r="GN40" s="697"/>
      <c r="GO40" s="697"/>
      <c r="GP40" s="697"/>
      <c r="GQ40" s="697"/>
      <c r="GR40" s="697"/>
      <c r="GS40" s="697"/>
      <c r="GT40" s="698"/>
      <c r="GU40" s="693"/>
      <c r="GV40" s="694"/>
      <c r="GW40" s="694"/>
      <c r="GX40" s="694"/>
      <c r="GY40" s="694"/>
      <c r="GZ40" s="694"/>
      <c r="HA40" s="694"/>
      <c r="HB40" s="694"/>
      <c r="HC40" s="695"/>
      <c r="HD40" s="696"/>
      <c r="HE40" s="697"/>
      <c r="HF40" s="697"/>
      <c r="HG40" s="697"/>
      <c r="HH40" s="697"/>
      <c r="HI40" s="697"/>
      <c r="HJ40" s="697"/>
      <c r="HK40" s="697"/>
      <c r="HL40" s="697"/>
      <c r="HM40" s="697"/>
      <c r="HN40" s="698"/>
      <c r="HO40" s="717"/>
      <c r="HP40" s="718"/>
      <c r="HQ40" s="718"/>
      <c r="HR40" s="718"/>
      <c r="HS40" s="718"/>
      <c r="HT40" s="718"/>
      <c r="HU40" s="718"/>
      <c r="HV40" s="718"/>
      <c r="HW40" s="718"/>
      <c r="HX40" s="718"/>
      <c r="HY40" s="718"/>
      <c r="HZ40" s="718"/>
      <c r="IA40" s="718"/>
      <c r="IB40" s="719"/>
    </row>
    <row r="41" spans="1:236" s="1" customFormat="1" ht="10.5" customHeight="1">
      <c r="A41" s="711" t="s">
        <v>311</v>
      </c>
      <c r="B41" s="712"/>
      <c r="C41" s="712"/>
      <c r="D41" s="712"/>
      <c r="E41" s="713"/>
      <c r="F41" s="714"/>
      <c r="G41" s="715"/>
      <c r="H41" s="715"/>
      <c r="I41" s="715"/>
      <c r="J41" s="715"/>
      <c r="K41" s="715"/>
      <c r="L41" s="715"/>
      <c r="M41" s="715"/>
      <c r="N41" s="715"/>
      <c r="O41" s="715"/>
      <c r="P41" s="715"/>
      <c r="Q41" s="715"/>
      <c r="R41" s="715"/>
      <c r="S41" s="715"/>
      <c r="T41" s="715"/>
      <c r="U41" s="715"/>
      <c r="V41" s="715"/>
      <c r="W41" s="715"/>
      <c r="X41" s="715"/>
      <c r="Y41" s="715"/>
      <c r="Z41" s="715"/>
      <c r="AA41" s="715"/>
      <c r="AB41" s="715"/>
      <c r="AC41" s="715"/>
      <c r="AD41" s="715"/>
      <c r="AE41" s="715"/>
      <c r="AF41" s="715"/>
      <c r="AG41" s="715"/>
      <c r="AH41" s="715"/>
      <c r="AI41" s="715"/>
      <c r="AJ41" s="715"/>
      <c r="AK41" s="715"/>
      <c r="AL41" s="715"/>
      <c r="AM41" s="716"/>
      <c r="AN41" s="696"/>
      <c r="AO41" s="697"/>
      <c r="AP41" s="697"/>
      <c r="AQ41" s="697"/>
      <c r="AR41" s="697"/>
      <c r="AS41" s="697"/>
      <c r="AT41" s="697"/>
      <c r="AU41" s="697"/>
      <c r="AV41" s="697"/>
      <c r="AW41" s="697"/>
      <c r="AX41" s="698"/>
      <c r="AY41" s="693"/>
      <c r="AZ41" s="694"/>
      <c r="BA41" s="694"/>
      <c r="BB41" s="694"/>
      <c r="BC41" s="694"/>
      <c r="BD41" s="694"/>
      <c r="BE41" s="694"/>
      <c r="BF41" s="694"/>
      <c r="BG41" s="695"/>
      <c r="BH41" s="696"/>
      <c r="BI41" s="697"/>
      <c r="BJ41" s="697"/>
      <c r="BK41" s="697"/>
      <c r="BL41" s="697"/>
      <c r="BM41" s="697"/>
      <c r="BN41" s="697"/>
      <c r="BO41" s="697"/>
      <c r="BP41" s="697"/>
      <c r="BQ41" s="697"/>
      <c r="BR41" s="698"/>
      <c r="BS41" s="693"/>
      <c r="BT41" s="694"/>
      <c r="BU41" s="694"/>
      <c r="BV41" s="694"/>
      <c r="BW41" s="694"/>
      <c r="BX41" s="694"/>
      <c r="BY41" s="694"/>
      <c r="BZ41" s="694"/>
      <c r="CA41" s="695"/>
      <c r="CB41" s="696"/>
      <c r="CC41" s="697"/>
      <c r="CD41" s="697"/>
      <c r="CE41" s="697"/>
      <c r="CF41" s="697"/>
      <c r="CG41" s="697"/>
      <c r="CH41" s="697"/>
      <c r="CI41" s="697"/>
      <c r="CJ41" s="697"/>
      <c r="CK41" s="697"/>
      <c r="CL41" s="698"/>
      <c r="CM41" s="693"/>
      <c r="CN41" s="694"/>
      <c r="CO41" s="694"/>
      <c r="CP41" s="694"/>
      <c r="CQ41" s="694"/>
      <c r="CR41" s="694"/>
      <c r="CS41" s="694"/>
      <c r="CT41" s="694"/>
      <c r="CU41" s="695"/>
      <c r="CV41" s="696"/>
      <c r="CW41" s="697"/>
      <c r="CX41" s="697"/>
      <c r="CY41" s="697"/>
      <c r="CZ41" s="697"/>
      <c r="DA41" s="697"/>
      <c r="DB41" s="697"/>
      <c r="DC41" s="697"/>
      <c r="DD41" s="697"/>
      <c r="DE41" s="697"/>
      <c r="DF41" s="698"/>
      <c r="DG41" s="693"/>
      <c r="DH41" s="694"/>
      <c r="DI41" s="694"/>
      <c r="DJ41" s="694"/>
      <c r="DK41" s="694"/>
      <c r="DL41" s="694"/>
      <c r="DM41" s="694"/>
      <c r="DN41" s="694"/>
      <c r="DO41" s="695"/>
      <c r="DP41" s="696"/>
      <c r="DQ41" s="697"/>
      <c r="DR41" s="697"/>
      <c r="DS41" s="697"/>
      <c r="DT41" s="697"/>
      <c r="DU41" s="697"/>
      <c r="DV41" s="697"/>
      <c r="DW41" s="697"/>
      <c r="DX41" s="697"/>
      <c r="DY41" s="697"/>
      <c r="DZ41" s="698"/>
      <c r="EA41" s="693"/>
      <c r="EB41" s="694"/>
      <c r="EC41" s="694"/>
      <c r="ED41" s="694"/>
      <c r="EE41" s="694"/>
      <c r="EF41" s="694"/>
      <c r="EG41" s="694"/>
      <c r="EH41" s="694"/>
      <c r="EI41" s="695"/>
      <c r="EJ41" s="696"/>
      <c r="EK41" s="697"/>
      <c r="EL41" s="697"/>
      <c r="EM41" s="697"/>
      <c r="EN41" s="697"/>
      <c r="EO41" s="697"/>
      <c r="EP41" s="697"/>
      <c r="EQ41" s="697"/>
      <c r="ER41" s="697"/>
      <c r="ES41" s="697"/>
      <c r="ET41" s="698"/>
      <c r="EU41" s="696"/>
      <c r="EV41" s="697"/>
      <c r="EW41" s="697"/>
      <c r="EX41" s="697"/>
      <c r="EY41" s="697"/>
      <c r="EZ41" s="697"/>
      <c r="FA41" s="697"/>
      <c r="FB41" s="697"/>
      <c r="FC41" s="697"/>
      <c r="FD41" s="697"/>
      <c r="FE41" s="697"/>
      <c r="FF41" s="698"/>
      <c r="FG41" s="693"/>
      <c r="FH41" s="694"/>
      <c r="FI41" s="694"/>
      <c r="FJ41" s="694"/>
      <c r="FK41" s="694"/>
      <c r="FL41" s="694"/>
      <c r="FM41" s="694"/>
      <c r="FN41" s="694"/>
      <c r="FO41" s="695"/>
      <c r="FP41" s="693"/>
      <c r="FQ41" s="694"/>
      <c r="FR41" s="694"/>
      <c r="FS41" s="694"/>
      <c r="FT41" s="694"/>
      <c r="FU41" s="694"/>
      <c r="FV41" s="695"/>
      <c r="FW41" s="696"/>
      <c r="FX41" s="697"/>
      <c r="FY41" s="697"/>
      <c r="FZ41" s="697"/>
      <c r="GA41" s="697"/>
      <c r="GB41" s="697"/>
      <c r="GC41" s="697"/>
      <c r="GD41" s="697"/>
      <c r="GE41" s="697"/>
      <c r="GF41" s="697"/>
      <c r="GG41" s="697"/>
      <c r="GH41" s="698"/>
      <c r="GI41" s="696"/>
      <c r="GJ41" s="697"/>
      <c r="GK41" s="697"/>
      <c r="GL41" s="697"/>
      <c r="GM41" s="697"/>
      <c r="GN41" s="697"/>
      <c r="GO41" s="697"/>
      <c r="GP41" s="697"/>
      <c r="GQ41" s="697"/>
      <c r="GR41" s="697"/>
      <c r="GS41" s="697"/>
      <c r="GT41" s="698"/>
      <c r="GU41" s="693"/>
      <c r="GV41" s="694"/>
      <c r="GW41" s="694"/>
      <c r="GX41" s="694"/>
      <c r="GY41" s="694"/>
      <c r="GZ41" s="694"/>
      <c r="HA41" s="694"/>
      <c r="HB41" s="694"/>
      <c r="HC41" s="695"/>
      <c r="HD41" s="696"/>
      <c r="HE41" s="697"/>
      <c r="HF41" s="697"/>
      <c r="HG41" s="697"/>
      <c r="HH41" s="697"/>
      <c r="HI41" s="697"/>
      <c r="HJ41" s="697"/>
      <c r="HK41" s="697"/>
      <c r="HL41" s="697"/>
      <c r="HM41" s="697"/>
      <c r="HN41" s="698"/>
      <c r="HO41" s="717"/>
      <c r="HP41" s="718"/>
      <c r="HQ41" s="718"/>
      <c r="HR41" s="718"/>
      <c r="HS41" s="718"/>
      <c r="HT41" s="718"/>
      <c r="HU41" s="718"/>
      <c r="HV41" s="718"/>
      <c r="HW41" s="718"/>
      <c r="HX41" s="718"/>
      <c r="HY41" s="718"/>
      <c r="HZ41" s="718"/>
      <c r="IA41" s="718"/>
      <c r="IB41" s="719"/>
    </row>
    <row r="42" spans="1:236" s="1" customFormat="1" ht="10.5" customHeight="1">
      <c r="A42" s="723" t="s">
        <v>317</v>
      </c>
      <c r="B42" s="724"/>
      <c r="C42" s="724"/>
      <c r="D42" s="724"/>
      <c r="E42" s="724"/>
      <c r="F42" s="724"/>
      <c r="G42" s="724"/>
      <c r="H42" s="724"/>
      <c r="I42" s="724"/>
      <c r="J42" s="724"/>
      <c r="K42" s="724"/>
      <c r="L42" s="724"/>
      <c r="M42" s="724"/>
      <c r="N42" s="724"/>
      <c r="O42" s="724"/>
      <c r="P42" s="724"/>
      <c r="Q42" s="724"/>
      <c r="R42" s="724"/>
      <c r="S42" s="724"/>
      <c r="T42" s="724"/>
      <c r="U42" s="724"/>
      <c r="V42" s="724"/>
      <c r="W42" s="724"/>
      <c r="X42" s="724"/>
      <c r="Y42" s="724"/>
      <c r="Z42" s="724"/>
      <c r="AA42" s="724"/>
      <c r="AB42" s="724"/>
      <c r="AC42" s="724"/>
      <c r="AD42" s="724"/>
      <c r="AE42" s="724"/>
      <c r="AF42" s="724"/>
      <c r="AG42" s="724"/>
      <c r="AH42" s="724"/>
      <c r="AI42" s="724"/>
      <c r="AJ42" s="724"/>
      <c r="AK42" s="724"/>
      <c r="AL42" s="724"/>
      <c r="AM42" s="725"/>
      <c r="AN42" s="699"/>
      <c r="AO42" s="700"/>
      <c r="AP42" s="700"/>
      <c r="AQ42" s="700"/>
      <c r="AR42" s="700"/>
      <c r="AS42" s="700"/>
      <c r="AT42" s="700"/>
      <c r="AU42" s="700"/>
      <c r="AV42" s="700"/>
      <c r="AW42" s="700"/>
      <c r="AX42" s="701"/>
      <c r="AY42" s="651"/>
      <c r="AZ42" s="652"/>
      <c r="BA42" s="652"/>
      <c r="BB42" s="652"/>
      <c r="BC42" s="652"/>
      <c r="BD42" s="652"/>
      <c r="BE42" s="652"/>
      <c r="BF42" s="652"/>
      <c r="BG42" s="653"/>
      <c r="BH42" s="699"/>
      <c r="BI42" s="700"/>
      <c r="BJ42" s="700"/>
      <c r="BK42" s="700"/>
      <c r="BL42" s="700"/>
      <c r="BM42" s="700"/>
      <c r="BN42" s="700"/>
      <c r="BO42" s="700"/>
      <c r="BP42" s="700"/>
      <c r="BQ42" s="700"/>
      <c r="BR42" s="701"/>
      <c r="BS42" s="651"/>
      <c r="BT42" s="652"/>
      <c r="BU42" s="652"/>
      <c r="BV42" s="652"/>
      <c r="BW42" s="652"/>
      <c r="BX42" s="652"/>
      <c r="BY42" s="652"/>
      <c r="BZ42" s="652"/>
      <c r="CA42" s="653"/>
      <c r="CB42" s="699"/>
      <c r="CC42" s="700"/>
      <c r="CD42" s="700"/>
      <c r="CE42" s="700"/>
      <c r="CF42" s="700"/>
      <c r="CG42" s="700"/>
      <c r="CH42" s="700"/>
      <c r="CI42" s="700"/>
      <c r="CJ42" s="700"/>
      <c r="CK42" s="700"/>
      <c r="CL42" s="701"/>
      <c r="CM42" s="651"/>
      <c r="CN42" s="652"/>
      <c r="CO42" s="652"/>
      <c r="CP42" s="652"/>
      <c r="CQ42" s="652"/>
      <c r="CR42" s="652"/>
      <c r="CS42" s="652"/>
      <c r="CT42" s="652"/>
      <c r="CU42" s="653"/>
      <c r="CV42" s="699"/>
      <c r="CW42" s="700"/>
      <c r="CX42" s="700"/>
      <c r="CY42" s="700"/>
      <c r="CZ42" s="700"/>
      <c r="DA42" s="700"/>
      <c r="DB42" s="700"/>
      <c r="DC42" s="700"/>
      <c r="DD42" s="700"/>
      <c r="DE42" s="700"/>
      <c r="DF42" s="701"/>
      <c r="DG42" s="651"/>
      <c r="DH42" s="652"/>
      <c r="DI42" s="652"/>
      <c r="DJ42" s="652"/>
      <c r="DK42" s="652"/>
      <c r="DL42" s="652"/>
      <c r="DM42" s="652"/>
      <c r="DN42" s="652"/>
      <c r="DO42" s="653"/>
      <c r="DP42" s="699"/>
      <c r="DQ42" s="700"/>
      <c r="DR42" s="700"/>
      <c r="DS42" s="700"/>
      <c r="DT42" s="700"/>
      <c r="DU42" s="700"/>
      <c r="DV42" s="700"/>
      <c r="DW42" s="700"/>
      <c r="DX42" s="700"/>
      <c r="DY42" s="700"/>
      <c r="DZ42" s="701"/>
      <c r="EA42" s="651"/>
      <c r="EB42" s="652"/>
      <c r="EC42" s="652"/>
      <c r="ED42" s="652"/>
      <c r="EE42" s="652"/>
      <c r="EF42" s="652"/>
      <c r="EG42" s="652"/>
      <c r="EH42" s="652"/>
      <c r="EI42" s="653"/>
      <c r="EJ42" s="699"/>
      <c r="EK42" s="700"/>
      <c r="EL42" s="700"/>
      <c r="EM42" s="700"/>
      <c r="EN42" s="700"/>
      <c r="EO42" s="700"/>
      <c r="EP42" s="700"/>
      <c r="EQ42" s="700"/>
      <c r="ER42" s="700"/>
      <c r="ES42" s="700"/>
      <c r="ET42" s="701"/>
      <c r="EU42" s="699"/>
      <c r="EV42" s="700"/>
      <c r="EW42" s="700"/>
      <c r="EX42" s="700"/>
      <c r="EY42" s="700"/>
      <c r="EZ42" s="700"/>
      <c r="FA42" s="700"/>
      <c r="FB42" s="700"/>
      <c r="FC42" s="700"/>
      <c r="FD42" s="700"/>
      <c r="FE42" s="700"/>
      <c r="FF42" s="701"/>
      <c r="FG42" s="651"/>
      <c r="FH42" s="652"/>
      <c r="FI42" s="652"/>
      <c r="FJ42" s="652"/>
      <c r="FK42" s="652"/>
      <c r="FL42" s="652"/>
      <c r="FM42" s="652"/>
      <c r="FN42" s="652"/>
      <c r="FO42" s="653"/>
      <c r="FP42" s="651"/>
      <c r="FQ42" s="652"/>
      <c r="FR42" s="652"/>
      <c r="FS42" s="652"/>
      <c r="FT42" s="652"/>
      <c r="FU42" s="652"/>
      <c r="FV42" s="653"/>
      <c r="FW42" s="699"/>
      <c r="FX42" s="700"/>
      <c r="FY42" s="700"/>
      <c r="FZ42" s="700"/>
      <c r="GA42" s="700"/>
      <c r="GB42" s="700"/>
      <c r="GC42" s="700"/>
      <c r="GD42" s="700"/>
      <c r="GE42" s="700"/>
      <c r="GF42" s="700"/>
      <c r="GG42" s="700"/>
      <c r="GH42" s="701"/>
      <c r="GI42" s="699"/>
      <c r="GJ42" s="700"/>
      <c r="GK42" s="700"/>
      <c r="GL42" s="700"/>
      <c r="GM42" s="700"/>
      <c r="GN42" s="700"/>
      <c r="GO42" s="700"/>
      <c r="GP42" s="700"/>
      <c r="GQ42" s="700"/>
      <c r="GR42" s="700"/>
      <c r="GS42" s="700"/>
      <c r="GT42" s="701"/>
      <c r="GU42" s="651"/>
      <c r="GV42" s="652"/>
      <c r="GW42" s="652"/>
      <c r="GX42" s="652"/>
      <c r="GY42" s="652"/>
      <c r="GZ42" s="652"/>
      <c r="HA42" s="652"/>
      <c r="HB42" s="652"/>
      <c r="HC42" s="653"/>
      <c r="HD42" s="699"/>
      <c r="HE42" s="700"/>
      <c r="HF42" s="700"/>
      <c r="HG42" s="700"/>
      <c r="HH42" s="700"/>
      <c r="HI42" s="700"/>
      <c r="HJ42" s="700"/>
      <c r="HK42" s="700"/>
      <c r="HL42" s="700"/>
      <c r="HM42" s="700"/>
      <c r="HN42" s="701"/>
      <c r="HO42" s="705"/>
      <c r="HP42" s="706"/>
      <c r="HQ42" s="706"/>
      <c r="HR42" s="706"/>
      <c r="HS42" s="706"/>
      <c r="HT42" s="706"/>
      <c r="HU42" s="706"/>
      <c r="HV42" s="706"/>
      <c r="HW42" s="706"/>
      <c r="HX42" s="706"/>
      <c r="HY42" s="706"/>
      <c r="HZ42" s="706"/>
      <c r="IA42" s="706"/>
      <c r="IB42" s="707"/>
    </row>
    <row r="43" spans="1:236" s="1" customFormat="1" ht="23.25" customHeight="1">
      <c r="A43" s="708"/>
      <c r="B43" s="709"/>
      <c r="C43" s="709"/>
      <c r="D43" s="709"/>
      <c r="E43" s="710"/>
      <c r="F43" s="473" t="s">
        <v>318</v>
      </c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5"/>
      <c r="AN43" s="699"/>
      <c r="AO43" s="700"/>
      <c r="AP43" s="700"/>
      <c r="AQ43" s="700"/>
      <c r="AR43" s="700"/>
      <c r="AS43" s="700"/>
      <c r="AT43" s="700"/>
      <c r="AU43" s="700"/>
      <c r="AV43" s="700"/>
      <c r="AW43" s="700"/>
      <c r="AX43" s="701"/>
      <c r="AY43" s="651"/>
      <c r="AZ43" s="652"/>
      <c r="BA43" s="652"/>
      <c r="BB43" s="652"/>
      <c r="BC43" s="652"/>
      <c r="BD43" s="652"/>
      <c r="BE43" s="652"/>
      <c r="BF43" s="652"/>
      <c r="BG43" s="653"/>
      <c r="BH43" s="699"/>
      <c r="BI43" s="700"/>
      <c r="BJ43" s="700"/>
      <c r="BK43" s="700"/>
      <c r="BL43" s="700"/>
      <c r="BM43" s="700"/>
      <c r="BN43" s="700"/>
      <c r="BO43" s="700"/>
      <c r="BP43" s="700"/>
      <c r="BQ43" s="700"/>
      <c r="BR43" s="701"/>
      <c r="BS43" s="651"/>
      <c r="BT43" s="652"/>
      <c r="BU43" s="652"/>
      <c r="BV43" s="652"/>
      <c r="BW43" s="652"/>
      <c r="BX43" s="652"/>
      <c r="BY43" s="652"/>
      <c r="BZ43" s="652"/>
      <c r="CA43" s="653"/>
      <c r="CB43" s="699"/>
      <c r="CC43" s="700"/>
      <c r="CD43" s="700"/>
      <c r="CE43" s="700"/>
      <c r="CF43" s="700"/>
      <c r="CG43" s="700"/>
      <c r="CH43" s="700"/>
      <c r="CI43" s="700"/>
      <c r="CJ43" s="700"/>
      <c r="CK43" s="700"/>
      <c r="CL43" s="701"/>
      <c r="CM43" s="651"/>
      <c r="CN43" s="652"/>
      <c r="CO43" s="652"/>
      <c r="CP43" s="652"/>
      <c r="CQ43" s="652"/>
      <c r="CR43" s="652"/>
      <c r="CS43" s="652"/>
      <c r="CT43" s="652"/>
      <c r="CU43" s="653"/>
      <c r="CV43" s="699"/>
      <c r="CW43" s="700"/>
      <c r="CX43" s="700"/>
      <c r="CY43" s="700"/>
      <c r="CZ43" s="700"/>
      <c r="DA43" s="700"/>
      <c r="DB43" s="700"/>
      <c r="DC43" s="700"/>
      <c r="DD43" s="700"/>
      <c r="DE43" s="700"/>
      <c r="DF43" s="701"/>
      <c r="DG43" s="651"/>
      <c r="DH43" s="652"/>
      <c r="DI43" s="652"/>
      <c r="DJ43" s="652"/>
      <c r="DK43" s="652"/>
      <c r="DL43" s="652"/>
      <c r="DM43" s="652"/>
      <c r="DN43" s="652"/>
      <c r="DO43" s="653"/>
      <c r="DP43" s="699"/>
      <c r="DQ43" s="700"/>
      <c r="DR43" s="700"/>
      <c r="DS43" s="700"/>
      <c r="DT43" s="700"/>
      <c r="DU43" s="700"/>
      <c r="DV43" s="700"/>
      <c r="DW43" s="700"/>
      <c r="DX43" s="700"/>
      <c r="DY43" s="700"/>
      <c r="DZ43" s="701"/>
      <c r="EA43" s="651"/>
      <c r="EB43" s="652"/>
      <c r="EC43" s="652"/>
      <c r="ED43" s="652"/>
      <c r="EE43" s="652"/>
      <c r="EF43" s="652"/>
      <c r="EG43" s="652"/>
      <c r="EH43" s="652"/>
      <c r="EI43" s="653"/>
      <c r="EJ43" s="699"/>
      <c r="EK43" s="700"/>
      <c r="EL43" s="700"/>
      <c r="EM43" s="700"/>
      <c r="EN43" s="700"/>
      <c r="EO43" s="700"/>
      <c r="EP43" s="700"/>
      <c r="EQ43" s="700"/>
      <c r="ER43" s="700"/>
      <c r="ES43" s="700"/>
      <c r="ET43" s="701"/>
      <c r="EU43" s="699"/>
      <c r="EV43" s="700"/>
      <c r="EW43" s="700"/>
      <c r="EX43" s="700"/>
      <c r="EY43" s="700"/>
      <c r="EZ43" s="700"/>
      <c r="FA43" s="700"/>
      <c r="FB43" s="700"/>
      <c r="FC43" s="700"/>
      <c r="FD43" s="700"/>
      <c r="FE43" s="700"/>
      <c r="FF43" s="701"/>
      <c r="FG43" s="651"/>
      <c r="FH43" s="652"/>
      <c r="FI43" s="652"/>
      <c r="FJ43" s="652"/>
      <c r="FK43" s="652"/>
      <c r="FL43" s="652"/>
      <c r="FM43" s="652"/>
      <c r="FN43" s="652"/>
      <c r="FO43" s="653"/>
      <c r="FP43" s="651"/>
      <c r="FQ43" s="652"/>
      <c r="FR43" s="652"/>
      <c r="FS43" s="652"/>
      <c r="FT43" s="652"/>
      <c r="FU43" s="652"/>
      <c r="FV43" s="653"/>
      <c r="FW43" s="699"/>
      <c r="FX43" s="700"/>
      <c r="FY43" s="700"/>
      <c r="FZ43" s="700"/>
      <c r="GA43" s="700"/>
      <c r="GB43" s="700"/>
      <c r="GC43" s="700"/>
      <c r="GD43" s="700"/>
      <c r="GE43" s="700"/>
      <c r="GF43" s="700"/>
      <c r="GG43" s="700"/>
      <c r="GH43" s="701"/>
      <c r="GI43" s="699"/>
      <c r="GJ43" s="700"/>
      <c r="GK43" s="700"/>
      <c r="GL43" s="700"/>
      <c r="GM43" s="700"/>
      <c r="GN43" s="700"/>
      <c r="GO43" s="700"/>
      <c r="GP43" s="700"/>
      <c r="GQ43" s="700"/>
      <c r="GR43" s="700"/>
      <c r="GS43" s="700"/>
      <c r="GT43" s="701"/>
      <c r="GU43" s="651"/>
      <c r="GV43" s="652"/>
      <c r="GW43" s="652"/>
      <c r="GX43" s="652"/>
      <c r="GY43" s="652"/>
      <c r="GZ43" s="652"/>
      <c r="HA43" s="652"/>
      <c r="HB43" s="652"/>
      <c r="HC43" s="653"/>
      <c r="HD43" s="699"/>
      <c r="HE43" s="700"/>
      <c r="HF43" s="700"/>
      <c r="HG43" s="700"/>
      <c r="HH43" s="700"/>
      <c r="HI43" s="700"/>
      <c r="HJ43" s="700"/>
      <c r="HK43" s="700"/>
      <c r="HL43" s="700"/>
      <c r="HM43" s="700"/>
      <c r="HN43" s="701"/>
      <c r="HO43" s="705"/>
      <c r="HP43" s="706"/>
      <c r="HQ43" s="706"/>
      <c r="HR43" s="706"/>
      <c r="HS43" s="706"/>
      <c r="HT43" s="706"/>
      <c r="HU43" s="706"/>
      <c r="HV43" s="706"/>
      <c r="HW43" s="706"/>
      <c r="HX43" s="706"/>
      <c r="HY43" s="706"/>
      <c r="HZ43" s="706"/>
      <c r="IA43" s="706"/>
      <c r="IB43" s="707"/>
    </row>
    <row r="44" spans="1:236" s="1" customFormat="1" ht="10.5" customHeight="1">
      <c r="A44" s="711" t="s">
        <v>305</v>
      </c>
      <c r="B44" s="712"/>
      <c r="C44" s="712"/>
      <c r="D44" s="712"/>
      <c r="E44" s="713"/>
      <c r="F44" s="714" t="s">
        <v>308</v>
      </c>
      <c r="G44" s="715"/>
      <c r="H44" s="715"/>
      <c r="I44" s="715"/>
      <c r="J44" s="715"/>
      <c r="K44" s="715"/>
      <c r="L44" s="715"/>
      <c r="M44" s="715"/>
      <c r="N44" s="715"/>
      <c r="O44" s="715"/>
      <c r="P44" s="715"/>
      <c r="Q44" s="715"/>
      <c r="R44" s="715"/>
      <c r="S44" s="715"/>
      <c r="T44" s="715"/>
      <c r="U44" s="715"/>
      <c r="V44" s="715"/>
      <c r="W44" s="715"/>
      <c r="X44" s="715"/>
      <c r="Y44" s="715"/>
      <c r="Z44" s="715"/>
      <c r="AA44" s="715"/>
      <c r="AB44" s="715"/>
      <c r="AC44" s="715"/>
      <c r="AD44" s="715"/>
      <c r="AE44" s="715"/>
      <c r="AF44" s="715"/>
      <c r="AG44" s="715"/>
      <c r="AH44" s="715"/>
      <c r="AI44" s="715"/>
      <c r="AJ44" s="715"/>
      <c r="AK44" s="715"/>
      <c r="AL44" s="715"/>
      <c r="AM44" s="716"/>
      <c r="AN44" s="696"/>
      <c r="AO44" s="697"/>
      <c r="AP44" s="697"/>
      <c r="AQ44" s="697"/>
      <c r="AR44" s="697"/>
      <c r="AS44" s="697"/>
      <c r="AT44" s="697"/>
      <c r="AU44" s="697"/>
      <c r="AV44" s="697"/>
      <c r="AW44" s="697"/>
      <c r="AX44" s="698"/>
      <c r="AY44" s="693"/>
      <c r="AZ44" s="694"/>
      <c r="BA44" s="694"/>
      <c r="BB44" s="694"/>
      <c r="BC44" s="694"/>
      <c r="BD44" s="694"/>
      <c r="BE44" s="694"/>
      <c r="BF44" s="694"/>
      <c r="BG44" s="695"/>
      <c r="BH44" s="696"/>
      <c r="BI44" s="697"/>
      <c r="BJ44" s="697"/>
      <c r="BK44" s="697"/>
      <c r="BL44" s="697"/>
      <c r="BM44" s="697"/>
      <c r="BN44" s="697"/>
      <c r="BO44" s="697"/>
      <c r="BP44" s="697"/>
      <c r="BQ44" s="697"/>
      <c r="BR44" s="698"/>
      <c r="BS44" s="693"/>
      <c r="BT44" s="694"/>
      <c r="BU44" s="694"/>
      <c r="BV44" s="694"/>
      <c r="BW44" s="694"/>
      <c r="BX44" s="694"/>
      <c r="BY44" s="694"/>
      <c r="BZ44" s="694"/>
      <c r="CA44" s="695"/>
      <c r="CB44" s="696"/>
      <c r="CC44" s="697"/>
      <c r="CD44" s="697"/>
      <c r="CE44" s="697"/>
      <c r="CF44" s="697"/>
      <c r="CG44" s="697"/>
      <c r="CH44" s="697"/>
      <c r="CI44" s="697"/>
      <c r="CJ44" s="697"/>
      <c r="CK44" s="697"/>
      <c r="CL44" s="698"/>
      <c r="CM44" s="693"/>
      <c r="CN44" s="694"/>
      <c r="CO44" s="694"/>
      <c r="CP44" s="694"/>
      <c r="CQ44" s="694"/>
      <c r="CR44" s="694"/>
      <c r="CS44" s="694"/>
      <c r="CT44" s="694"/>
      <c r="CU44" s="695"/>
      <c r="CV44" s="696"/>
      <c r="CW44" s="697"/>
      <c r="CX44" s="697"/>
      <c r="CY44" s="697"/>
      <c r="CZ44" s="697"/>
      <c r="DA44" s="697"/>
      <c r="DB44" s="697"/>
      <c r="DC44" s="697"/>
      <c r="DD44" s="697"/>
      <c r="DE44" s="697"/>
      <c r="DF44" s="698"/>
      <c r="DG44" s="693"/>
      <c r="DH44" s="694"/>
      <c r="DI44" s="694"/>
      <c r="DJ44" s="694"/>
      <c r="DK44" s="694"/>
      <c r="DL44" s="694"/>
      <c r="DM44" s="694"/>
      <c r="DN44" s="694"/>
      <c r="DO44" s="695"/>
      <c r="DP44" s="696"/>
      <c r="DQ44" s="697"/>
      <c r="DR44" s="697"/>
      <c r="DS44" s="697"/>
      <c r="DT44" s="697"/>
      <c r="DU44" s="697"/>
      <c r="DV44" s="697"/>
      <c r="DW44" s="697"/>
      <c r="DX44" s="697"/>
      <c r="DY44" s="697"/>
      <c r="DZ44" s="698"/>
      <c r="EA44" s="693"/>
      <c r="EB44" s="694"/>
      <c r="EC44" s="694"/>
      <c r="ED44" s="694"/>
      <c r="EE44" s="694"/>
      <c r="EF44" s="694"/>
      <c r="EG44" s="694"/>
      <c r="EH44" s="694"/>
      <c r="EI44" s="695"/>
      <c r="EJ44" s="696"/>
      <c r="EK44" s="697"/>
      <c r="EL44" s="697"/>
      <c r="EM44" s="697"/>
      <c r="EN44" s="697"/>
      <c r="EO44" s="697"/>
      <c r="EP44" s="697"/>
      <c r="EQ44" s="697"/>
      <c r="ER44" s="697"/>
      <c r="ES44" s="697"/>
      <c r="ET44" s="698"/>
      <c r="EU44" s="696"/>
      <c r="EV44" s="697"/>
      <c r="EW44" s="697"/>
      <c r="EX44" s="697"/>
      <c r="EY44" s="697"/>
      <c r="EZ44" s="697"/>
      <c r="FA44" s="697"/>
      <c r="FB44" s="697"/>
      <c r="FC44" s="697"/>
      <c r="FD44" s="697"/>
      <c r="FE44" s="697"/>
      <c r="FF44" s="698"/>
      <c r="FG44" s="693"/>
      <c r="FH44" s="694"/>
      <c r="FI44" s="694"/>
      <c r="FJ44" s="694"/>
      <c r="FK44" s="694"/>
      <c r="FL44" s="694"/>
      <c r="FM44" s="694"/>
      <c r="FN44" s="694"/>
      <c r="FO44" s="695"/>
      <c r="FP44" s="693"/>
      <c r="FQ44" s="694"/>
      <c r="FR44" s="694"/>
      <c r="FS44" s="694"/>
      <c r="FT44" s="694"/>
      <c r="FU44" s="694"/>
      <c r="FV44" s="695"/>
      <c r="FW44" s="696"/>
      <c r="FX44" s="697"/>
      <c r="FY44" s="697"/>
      <c r="FZ44" s="697"/>
      <c r="GA44" s="697"/>
      <c r="GB44" s="697"/>
      <c r="GC44" s="697"/>
      <c r="GD44" s="697"/>
      <c r="GE44" s="697"/>
      <c r="GF44" s="697"/>
      <c r="GG44" s="697"/>
      <c r="GH44" s="698"/>
      <c r="GI44" s="696"/>
      <c r="GJ44" s="697"/>
      <c r="GK44" s="697"/>
      <c r="GL44" s="697"/>
      <c r="GM44" s="697"/>
      <c r="GN44" s="697"/>
      <c r="GO44" s="697"/>
      <c r="GP44" s="697"/>
      <c r="GQ44" s="697"/>
      <c r="GR44" s="697"/>
      <c r="GS44" s="697"/>
      <c r="GT44" s="698"/>
      <c r="GU44" s="693"/>
      <c r="GV44" s="694"/>
      <c r="GW44" s="694"/>
      <c r="GX44" s="694"/>
      <c r="GY44" s="694"/>
      <c r="GZ44" s="694"/>
      <c r="HA44" s="694"/>
      <c r="HB44" s="694"/>
      <c r="HC44" s="695"/>
      <c r="HD44" s="696"/>
      <c r="HE44" s="697"/>
      <c r="HF44" s="697"/>
      <c r="HG44" s="697"/>
      <c r="HH44" s="697"/>
      <c r="HI44" s="697"/>
      <c r="HJ44" s="697"/>
      <c r="HK44" s="697"/>
      <c r="HL44" s="697"/>
      <c r="HM44" s="697"/>
      <c r="HN44" s="698"/>
      <c r="HO44" s="717"/>
      <c r="HP44" s="718"/>
      <c r="HQ44" s="718"/>
      <c r="HR44" s="718"/>
      <c r="HS44" s="718"/>
      <c r="HT44" s="718"/>
      <c r="HU44" s="718"/>
      <c r="HV44" s="718"/>
      <c r="HW44" s="718"/>
      <c r="HX44" s="718"/>
      <c r="HY44" s="718"/>
      <c r="HZ44" s="718"/>
      <c r="IA44" s="718"/>
      <c r="IB44" s="719"/>
    </row>
    <row r="45" spans="1:236" s="1" customFormat="1" ht="10.5" customHeight="1">
      <c r="A45" s="711" t="s">
        <v>309</v>
      </c>
      <c r="B45" s="712"/>
      <c r="C45" s="712"/>
      <c r="D45" s="712"/>
      <c r="E45" s="713"/>
      <c r="F45" s="714" t="s">
        <v>310</v>
      </c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  <c r="AF45" s="715"/>
      <c r="AG45" s="715"/>
      <c r="AH45" s="715"/>
      <c r="AI45" s="715"/>
      <c r="AJ45" s="715"/>
      <c r="AK45" s="715"/>
      <c r="AL45" s="715"/>
      <c r="AM45" s="716"/>
      <c r="AN45" s="696"/>
      <c r="AO45" s="697"/>
      <c r="AP45" s="697"/>
      <c r="AQ45" s="697"/>
      <c r="AR45" s="697"/>
      <c r="AS45" s="697"/>
      <c r="AT45" s="697"/>
      <c r="AU45" s="697"/>
      <c r="AV45" s="697"/>
      <c r="AW45" s="697"/>
      <c r="AX45" s="698"/>
      <c r="AY45" s="693"/>
      <c r="AZ45" s="694"/>
      <c r="BA45" s="694"/>
      <c r="BB45" s="694"/>
      <c r="BC45" s="694"/>
      <c r="BD45" s="694"/>
      <c r="BE45" s="694"/>
      <c r="BF45" s="694"/>
      <c r="BG45" s="695"/>
      <c r="BH45" s="696"/>
      <c r="BI45" s="697"/>
      <c r="BJ45" s="697"/>
      <c r="BK45" s="697"/>
      <c r="BL45" s="697"/>
      <c r="BM45" s="697"/>
      <c r="BN45" s="697"/>
      <c r="BO45" s="697"/>
      <c r="BP45" s="697"/>
      <c r="BQ45" s="697"/>
      <c r="BR45" s="698"/>
      <c r="BS45" s="693"/>
      <c r="BT45" s="694"/>
      <c r="BU45" s="694"/>
      <c r="BV45" s="694"/>
      <c r="BW45" s="694"/>
      <c r="BX45" s="694"/>
      <c r="BY45" s="694"/>
      <c r="BZ45" s="694"/>
      <c r="CA45" s="695"/>
      <c r="CB45" s="696"/>
      <c r="CC45" s="697"/>
      <c r="CD45" s="697"/>
      <c r="CE45" s="697"/>
      <c r="CF45" s="697"/>
      <c r="CG45" s="697"/>
      <c r="CH45" s="697"/>
      <c r="CI45" s="697"/>
      <c r="CJ45" s="697"/>
      <c r="CK45" s="697"/>
      <c r="CL45" s="698"/>
      <c r="CM45" s="693"/>
      <c r="CN45" s="694"/>
      <c r="CO45" s="694"/>
      <c r="CP45" s="694"/>
      <c r="CQ45" s="694"/>
      <c r="CR45" s="694"/>
      <c r="CS45" s="694"/>
      <c r="CT45" s="694"/>
      <c r="CU45" s="695"/>
      <c r="CV45" s="696"/>
      <c r="CW45" s="697"/>
      <c r="CX45" s="697"/>
      <c r="CY45" s="697"/>
      <c r="CZ45" s="697"/>
      <c r="DA45" s="697"/>
      <c r="DB45" s="697"/>
      <c r="DC45" s="697"/>
      <c r="DD45" s="697"/>
      <c r="DE45" s="697"/>
      <c r="DF45" s="698"/>
      <c r="DG45" s="693"/>
      <c r="DH45" s="694"/>
      <c r="DI45" s="694"/>
      <c r="DJ45" s="694"/>
      <c r="DK45" s="694"/>
      <c r="DL45" s="694"/>
      <c r="DM45" s="694"/>
      <c r="DN45" s="694"/>
      <c r="DO45" s="695"/>
      <c r="DP45" s="696"/>
      <c r="DQ45" s="697"/>
      <c r="DR45" s="697"/>
      <c r="DS45" s="697"/>
      <c r="DT45" s="697"/>
      <c r="DU45" s="697"/>
      <c r="DV45" s="697"/>
      <c r="DW45" s="697"/>
      <c r="DX45" s="697"/>
      <c r="DY45" s="697"/>
      <c r="DZ45" s="698"/>
      <c r="EA45" s="693"/>
      <c r="EB45" s="694"/>
      <c r="EC45" s="694"/>
      <c r="ED45" s="694"/>
      <c r="EE45" s="694"/>
      <c r="EF45" s="694"/>
      <c r="EG45" s="694"/>
      <c r="EH45" s="694"/>
      <c r="EI45" s="695"/>
      <c r="EJ45" s="696"/>
      <c r="EK45" s="697"/>
      <c r="EL45" s="697"/>
      <c r="EM45" s="697"/>
      <c r="EN45" s="697"/>
      <c r="EO45" s="697"/>
      <c r="EP45" s="697"/>
      <c r="EQ45" s="697"/>
      <c r="ER45" s="697"/>
      <c r="ES45" s="697"/>
      <c r="ET45" s="698"/>
      <c r="EU45" s="696"/>
      <c r="EV45" s="697"/>
      <c r="EW45" s="697"/>
      <c r="EX45" s="697"/>
      <c r="EY45" s="697"/>
      <c r="EZ45" s="697"/>
      <c r="FA45" s="697"/>
      <c r="FB45" s="697"/>
      <c r="FC45" s="697"/>
      <c r="FD45" s="697"/>
      <c r="FE45" s="697"/>
      <c r="FF45" s="698"/>
      <c r="FG45" s="693"/>
      <c r="FH45" s="694"/>
      <c r="FI45" s="694"/>
      <c r="FJ45" s="694"/>
      <c r="FK45" s="694"/>
      <c r="FL45" s="694"/>
      <c r="FM45" s="694"/>
      <c r="FN45" s="694"/>
      <c r="FO45" s="695"/>
      <c r="FP45" s="693"/>
      <c r="FQ45" s="694"/>
      <c r="FR45" s="694"/>
      <c r="FS45" s="694"/>
      <c r="FT45" s="694"/>
      <c r="FU45" s="694"/>
      <c r="FV45" s="695"/>
      <c r="FW45" s="696"/>
      <c r="FX45" s="697"/>
      <c r="FY45" s="697"/>
      <c r="FZ45" s="697"/>
      <c r="GA45" s="697"/>
      <c r="GB45" s="697"/>
      <c r="GC45" s="697"/>
      <c r="GD45" s="697"/>
      <c r="GE45" s="697"/>
      <c r="GF45" s="697"/>
      <c r="GG45" s="697"/>
      <c r="GH45" s="698"/>
      <c r="GI45" s="696"/>
      <c r="GJ45" s="697"/>
      <c r="GK45" s="697"/>
      <c r="GL45" s="697"/>
      <c r="GM45" s="697"/>
      <c r="GN45" s="697"/>
      <c r="GO45" s="697"/>
      <c r="GP45" s="697"/>
      <c r="GQ45" s="697"/>
      <c r="GR45" s="697"/>
      <c r="GS45" s="697"/>
      <c r="GT45" s="698"/>
      <c r="GU45" s="693"/>
      <c r="GV45" s="694"/>
      <c r="GW45" s="694"/>
      <c r="GX45" s="694"/>
      <c r="GY45" s="694"/>
      <c r="GZ45" s="694"/>
      <c r="HA45" s="694"/>
      <c r="HB45" s="694"/>
      <c r="HC45" s="695"/>
      <c r="HD45" s="696"/>
      <c r="HE45" s="697"/>
      <c r="HF45" s="697"/>
      <c r="HG45" s="697"/>
      <c r="HH45" s="697"/>
      <c r="HI45" s="697"/>
      <c r="HJ45" s="697"/>
      <c r="HK45" s="697"/>
      <c r="HL45" s="697"/>
      <c r="HM45" s="697"/>
      <c r="HN45" s="698"/>
      <c r="HO45" s="717"/>
      <c r="HP45" s="718"/>
      <c r="HQ45" s="718"/>
      <c r="HR45" s="718"/>
      <c r="HS45" s="718"/>
      <c r="HT45" s="718"/>
      <c r="HU45" s="718"/>
      <c r="HV45" s="718"/>
      <c r="HW45" s="718"/>
      <c r="HX45" s="718"/>
      <c r="HY45" s="718"/>
      <c r="HZ45" s="718"/>
      <c r="IA45" s="718"/>
      <c r="IB45" s="719"/>
    </row>
    <row r="46" spans="1:236" s="1" customFormat="1" ht="10.5" customHeight="1" thickBot="1">
      <c r="A46" s="736" t="s">
        <v>311</v>
      </c>
      <c r="B46" s="737"/>
      <c r="C46" s="737"/>
      <c r="D46" s="737"/>
      <c r="E46" s="738"/>
      <c r="F46" s="739"/>
      <c r="G46" s="740"/>
      <c r="H46" s="740"/>
      <c r="I46" s="740"/>
      <c r="J46" s="740"/>
      <c r="K46" s="740"/>
      <c r="L46" s="740"/>
      <c r="M46" s="740"/>
      <c r="N46" s="740"/>
      <c r="O46" s="740"/>
      <c r="P46" s="740"/>
      <c r="Q46" s="740"/>
      <c r="R46" s="740"/>
      <c r="S46" s="740"/>
      <c r="T46" s="740"/>
      <c r="U46" s="740"/>
      <c r="V46" s="740"/>
      <c r="W46" s="740"/>
      <c r="X46" s="740"/>
      <c r="Y46" s="740"/>
      <c r="Z46" s="740"/>
      <c r="AA46" s="740"/>
      <c r="AB46" s="740"/>
      <c r="AC46" s="740"/>
      <c r="AD46" s="740"/>
      <c r="AE46" s="740"/>
      <c r="AF46" s="740"/>
      <c r="AG46" s="740"/>
      <c r="AH46" s="740"/>
      <c r="AI46" s="740"/>
      <c r="AJ46" s="740"/>
      <c r="AK46" s="740"/>
      <c r="AL46" s="740"/>
      <c r="AM46" s="741"/>
      <c r="AN46" s="726"/>
      <c r="AO46" s="727"/>
      <c r="AP46" s="727"/>
      <c r="AQ46" s="727"/>
      <c r="AR46" s="727"/>
      <c r="AS46" s="727"/>
      <c r="AT46" s="727"/>
      <c r="AU46" s="727"/>
      <c r="AV46" s="727"/>
      <c r="AW46" s="727"/>
      <c r="AX46" s="728"/>
      <c r="AY46" s="729"/>
      <c r="AZ46" s="730"/>
      <c r="BA46" s="730"/>
      <c r="BB46" s="730"/>
      <c r="BC46" s="730"/>
      <c r="BD46" s="730"/>
      <c r="BE46" s="730"/>
      <c r="BF46" s="730"/>
      <c r="BG46" s="731"/>
      <c r="BH46" s="726"/>
      <c r="BI46" s="727"/>
      <c r="BJ46" s="727"/>
      <c r="BK46" s="727"/>
      <c r="BL46" s="727"/>
      <c r="BM46" s="727"/>
      <c r="BN46" s="727"/>
      <c r="BO46" s="727"/>
      <c r="BP46" s="727"/>
      <c r="BQ46" s="727"/>
      <c r="BR46" s="728"/>
      <c r="BS46" s="729"/>
      <c r="BT46" s="730"/>
      <c r="BU46" s="730"/>
      <c r="BV46" s="730"/>
      <c r="BW46" s="730"/>
      <c r="BX46" s="730"/>
      <c r="BY46" s="730"/>
      <c r="BZ46" s="730"/>
      <c r="CA46" s="731"/>
      <c r="CB46" s="726"/>
      <c r="CC46" s="727"/>
      <c r="CD46" s="727"/>
      <c r="CE46" s="727"/>
      <c r="CF46" s="727"/>
      <c r="CG46" s="727"/>
      <c r="CH46" s="727"/>
      <c r="CI46" s="727"/>
      <c r="CJ46" s="727"/>
      <c r="CK46" s="727"/>
      <c r="CL46" s="728"/>
      <c r="CM46" s="729"/>
      <c r="CN46" s="730"/>
      <c r="CO46" s="730"/>
      <c r="CP46" s="730"/>
      <c r="CQ46" s="730"/>
      <c r="CR46" s="730"/>
      <c r="CS46" s="730"/>
      <c r="CT46" s="730"/>
      <c r="CU46" s="731"/>
      <c r="CV46" s="726"/>
      <c r="CW46" s="727"/>
      <c r="CX46" s="727"/>
      <c r="CY46" s="727"/>
      <c r="CZ46" s="727"/>
      <c r="DA46" s="727"/>
      <c r="DB46" s="727"/>
      <c r="DC46" s="727"/>
      <c r="DD46" s="727"/>
      <c r="DE46" s="727"/>
      <c r="DF46" s="728"/>
      <c r="DG46" s="729"/>
      <c r="DH46" s="730"/>
      <c r="DI46" s="730"/>
      <c r="DJ46" s="730"/>
      <c r="DK46" s="730"/>
      <c r="DL46" s="730"/>
      <c r="DM46" s="730"/>
      <c r="DN46" s="730"/>
      <c r="DO46" s="731"/>
      <c r="DP46" s="726"/>
      <c r="DQ46" s="727"/>
      <c r="DR46" s="727"/>
      <c r="DS46" s="727"/>
      <c r="DT46" s="727"/>
      <c r="DU46" s="727"/>
      <c r="DV46" s="727"/>
      <c r="DW46" s="727"/>
      <c r="DX46" s="727"/>
      <c r="DY46" s="727"/>
      <c r="DZ46" s="728"/>
      <c r="EA46" s="729"/>
      <c r="EB46" s="730"/>
      <c r="EC46" s="730"/>
      <c r="ED46" s="730"/>
      <c r="EE46" s="730"/>
      <c r="EF46" s="730"/>
      <c r="EG46" s="730"/>
      <c r="EH46" s="730"/>
      <c r="EI46" s="731"/>
      <c r="EJ46" s="726"/>
      <c r="EK46" s="727"/>
      <c r="EL46" s="727"/>
      <c r="EM46" s="727"/>
      <c r="EN46" s="727"/>
      <c r="EO46" s="727"/>
      <c r="EP46" s="727"/>
      <c r="EQ46" s="727"/>
      <c r="ER46" s="727"/>
      <c r="ES46" s="727"/>
      <c r="ET46" s="728"/>
      <c r="EU46" s="726"/>
      <c r="EV46" s="727"/>
      <c r="EW46" s="727"/>
      <c r="EX46" s="727"/>
      <c r="EY46" s="727"/>
      <c r="EZ46" s="727"/>
      <c r="FA46" s="727"/>
      <c r="FB46" s="727"/>
      <c r="FC46" s="727"/>
      <c r="FD46" s="727"/>
      <c r="FE46" s="727"/>
      <c r="FF46" s="728"/>
      <c r="FG46" s="729"/>
      <c r="FH46" s="730"/>
      <c r="FI46" s="730"/>
      <c r="FJ46" s="730"/>
      <c r="FK46" s="730"/>
      <c r="FL46" s="730"/>
      <c r="FM46" s="730"/>
      <c r="FN46" s="730"/>
      <c r="FO46" s="731"/>
      <c r="FP46" s="729"/>
      <c r="FQ46" s="730"/>
      <c r="FR46" s="730"/>
      <c r="FS46" s="730"/>
      <c r="FT46" s="730"/>
      <c r="FU46" s="730"/>
      <c r="FV46" s="731"/>
      <c r="FW46" s="726"/>
      <c r="FX46" s="727"/>
      <c r="FY46" s="727"/>
      <c r="FZ46" s="727"/>
      <c r="GA46" s="727"/>
      <c r="GB46" s="727"/>
      <c r="GC46" s="727"/>
      <c r="GD46" s="727"/>
      <c r="GE46" s="727"/>
      <c r="GF46" s="727"/>
      <c r="GG46" s="727"/>
      <c r="GH46" s="728"/>
      <c r="GI46" s="726"/>
      <c r="GJ46" s="727"/>
      <c r="GK46" s="727"/>
      <c r="GL46" s="727"/>
      <c r="GM46" s="727"/>
      <c r="GN46" s="727"/>
      <c r="GO46" s="727"/>
      <c r="GP46" s="727"/>
      <c r="GQ46" s="727"/>
      <c r="GR46" s="727"/>
      <c r="GS46" s="727"/>
      <c r="GT46" s="728"/>
      <c r="GU46" s="729"/>
      <c r="GV46" s="730"/>
      <c r="GW46" s="730"/>
      <c r="GX46" s="730"/>
      <c r="GY46" s="730"/>
      <c r="GZ46" s="730"/>
      <c r="HA46" s="730"/>
      <c r="HB46" s="730"/>
      <c r="HC46" s="731"/>
      <c r="HD46" s="726"/>
      <c r="HE46" s="727"/>
      <c r="HF46" s="727"/>
      <c r="HG46" s="727"/>
      <c r="HH46" s="727"/>
      <c r="HI46" s="727"/>
      <c r="HJ46" s="727"/>
      <c r="HK46" s="727"/>
      <c r="HL46" s="727"/>
      <c r="HM46" s="727"/>
      <c r="HN46" s="728"/>
      <c r="HO46" s="732"/>
      <c r="HP46" s="733"/>
      <c r="HQ46" s="733"/>
      <c r="HR46" s="733"/>
      <c r="HS46" s="733"/>
      <c r="HT46" s="733"/>
      <c r="HU46" s="733"/>
      <c r="HV46" s="733"/>
      <c r="HW46" s="733"/>
      <c r="HX46" s="733"/>
      <c r="HY46" s="733"/>
      <c r="HZ46" s="733"/>
      <c r="IA46" s="733"/>
      <c r="IB46" s="734"/>
    </row>
    <row r="47" spans="9:10" s="2" customFormat="1" ht="15.75" customHeight="1">
      <c r="I47" s="9" t="s">
        <v>319</v>
      </c>
      <c r="J47" s="2" t="s">
        <v>427</v>
      </c>
    </row>
    <row r="48" spans="8:10" s="2" customFormat="1" ht="10.5">
      <c r="H48" s="9"/>
      <c r="I48" s="9" t="s">
        <v>321</v>
      </c>
      <c r="J48" s="2" t="s">
        <v>428</v>
      </c>
    </row>
    <row r="49" spans="7:10" s="2" customFormat="1" ht="10.5">
      <c r="G49" s="9"/>
      <c r="H49" s="9"/>
      <c r="I49" s="9" t="s">
        <v>322</v>
      </c>
      <c r="J49" s="2" t="s">
        <v>429</v>
      </c>
    </row>
    <row r="50" spans="6:10" s="2" customFormat="1" ht="12.75" customHeight="1">
      <c r="F50" s="9"/>
      <c r="G50" s="9"/>
      <c r="H50" s="9"/>
      <c r="I50" s="9" t="s">
        <v>323</v>
      </c>
      <c r="J50" s="2" t="s">
        <v>430</v>
      </c>
    </row>
    <row r="51" s="2" customFormat="1" ht="6.75" customHeight="1"/>
    <row r="52" s="2" customFormat="1" ht="10.5">
      <c r="F52" s="2" t="s">
        <v>324</v>
      </c>
    </row>
  </sheetData>
  <sheetProtection/>
  <mergeCells count="755">
    <mergeCell ref="EJ46:ET46"/>
    <mergeCell ref="EU46:FF46"/>
    <mergeCell ref="FG46:FO46"/>
    <mergeCell ref="FP46:FV46"/>
    <mergeCell ref="CV46:DF46"/>
    <mergeCell ref="DG46:DO46"/>
    <mergeCell ref="DP46:DZ46"/>
    <mergeCell ref="EA46:EI46"/>
    <mergeCell ref="HO46:IB46"/>
    <mergeCell ref="A2:IB3"/>
    <mergeCell ref="FW46:GH46"/>
    <mergeCell ref="GI46:GT46"/>
    <mergeCell ref="GU46:HC46"/>
    <mergeCell ref="HD46:HN46"/>
    <mergeCell ref="HD45:HN45"/>
    <mergeCell ref="HO45:IB45"/>
    <mergeCell ref="A46:E46"/>
    <mergeCell ref="F46:AM46"/>
    <mergeCell ref="AN46:AX46"/>
    <mergeCell ref="AY46:BG46"/>
    <mergeCell ref="BH46:BR46"/>
    <mergeCell ref="BS46:CA46"/>
    <mergeCell ref="CB46:CL46"/>
    <mergeCell ref="CM46:CU46"/>
    <mergeCell ref="EU45:FF45"/>
    <mergeCell ref="FG45:FO45"/>
    <mergeCell ref="CM45:CU45"/>
    <mergeCell ref="CV45:DF45"/>
    <mergeCell ref="DG45:DO45"/>
    <mergeCell ref="DP45:DZ45"/>
    <mergeCell ref="EA45:EI45"/>
    <mergeCell ref="EJ45:ET45"/>
    <mergeCell ref="FP45:FV45"/>
    <mergeCell ref="FW45:GH45"/>
    <mergeCell ref="GI45:GT45"/>
    <mergeCell ref="GU45:HC45"/>
    <mergeCell ref="GU44:HC44"/>
    <mergeCell ref="HD44:HN44"/>
    <mergeCell ref="HO44:IB44"/>
    <mergeCell ref="A45:E45"/>
    <mergeCell ref="F45:AM45"/>
    <mergeCell ref="AN45:AX45"/>
    <mergeCell ref="AY45:BG45"/>
    <mergeCell ref="BH45:BR45"/>
    <mergeCell ref="BS45:CA45"/>
    <mergeCell ref="CB45:CL45"/>
    <mergeCell ref="EJ44:ET44"/>
    <mergeCell ref="EU44:FF44"/>
    <mergeCell ref="FG44:FO44"/>
    <mergeCell ref="FP44:FV44"/>
    <mergeCell ref="AN44:AX44"/>
    <mergeCell ref="AY44:BG44"/>
    <mergeCell ref="FW44:GH44"/>
    <mergeCell ref="GI44:GT44"/>
    <mergeCell ref="CB44:CL44"/>
    <mergeCell ref="CM44:CU44"/>
    <mergeCell ref="CV44:DF44"/>
    <mergeCell ref="DG44:DO44"/>
    <mergeCell ref="DP44:DZ44"/>
    <mergeCell ref="EA44:EI44"/>
    <mergeCell ref="BH44:BR44"/>
    <mergeCell ref="BS44:CA44"/>
    <mergeCell ref="A42:AM42"/>
    <mergeCell ref="A43:E43"/>
    <mergeCell ref="F43:AM43"/>
    <mergeCell ref="AN43:AX43"/>
    <mergeCell ref="BH43:BR43"/>
    <mergeCell ref="BS43:CA43"/>
    <mergeCell ref="A44:E44"/>
    <mergeCell ref="F44:AM44"/>
    <mergeCell ref="HD43:HN43"/>
    <mergeCell ref="HO43:IB43"/>
    <mergeCell ref="FP42:FV42"/>
    <mergeCell ref="FW42:GH42"/>
    <mergeCell ref="GI42:GT42"/>
    <mergeCell ref="GU42:HC42"/>
    <mergeCell ref="HD42:HN42"/>
    <mergeCell ref="HO42:IB42"/>
    <mergeCell ref="GU43:HC43"/>
    <mergeCell ref="FP43:FV43"/>
    <mergeCell ref="FG42:FO42"/>
    <mergeCell ref="HO41:IB41"/>
    <mergeCell ref="AN42:AX42"/>
    <mergeCell ref="AY42:BG42"/>
    <mergeCell ref="BH42:BR42"/>
    <mergeCell ref="BS42:CA42"/>
    <mergeCell ref="CB42:CL42"/>
    <mergeCell ref="CM42:CU42"/>
    <mergeCell ref="CV42:DF42"/>
    <mergeCell ref="DG42:DO42"/>
    <mergeCell ref="DG41:DO41"/>
    <mergeCell ref="DP41:DZ41"/>
    <mergeCell ref="EA41:EI41"/>
    <mergeCell ref="EU42:FF42"/>
    <mergeCell ref="DP42:DZ42"/>
    <mergeCell ref="EA42:EI42"/>
    <mergeCell ref="EJ42:ET42"/>
    <mergeCell ref="CM41:CU41"/>
    <mergeCell ref="CV41:DF41"/>
    <mergeCell ref="GU41:HC41"/>
    <mergeCell ref="HD41:HN41"/>
    <mergeCell ref="EJ41:ET41"/>
    <mergeCell ref="EU41:FF41"/>
    <mergeCell ref="FG41:FO41"/>
    <mergeCell ref="FP41:FV41"/>
    <mergeCell ref="FW41:GH41"/>
    <mergeCell ref="GI41:GT41"/>
    <mergeCell ref="FW40:GH40"/>
    <mergeCell ref="GI40:GT40"/>
    <mergeCell ref="HO40:IB40"/>
    <mergeCell ref="A41:E41"/>
    <mergeCell ref="F41:AM41"/>
    <mergeCell ref="AN41:AX41"/>
    <mergeCell ref="AY41:BG41"/>
    <mergeCell ref="BH41:BR41"/>
    <mergeCell ref="BS41:CA41"/>
    <mergeCell ref="CB41:CL41"/>
    <mergeCell ref="GU40:HC40"/>
    <mergeCell ref="HD40:HN40"/>
    <mergeCell ref="CV40:DF40"/>
    <mergeCell ref="DG40:DO40"/>
    <mergeCell ref="DP40:DZ40"/>
    <mergeCell ref="EA40:EI40"/>
    <mergeCell ref="EJ40:ET40"/>
    <mergeCell ref="EU40:FF40"/>
    <mergeCell ref="FG40:FO40"/>
    <mergeCell ref="FP40:FV40"/>
    <mergeCell ref="BH40:BR40"/>
    <mergeCell ref="BS40:CA40"/>
    <mergeCell ref="CB40:CL40"/>
    <mergeCell ref="CM40:CU40"/>
    <mergeCell ref="A40:E40"/>
    <mergeCell ref="F40:AM40"/>
    <mergeCell ref="AN40:AX40"/>
    <mergeCell ref="AY40:BG40"/>
    <mergeCell ref="HD39:HN39"/>
    <mergeCell ref="HO39:IB39"/>
    <mergeCell ref="EA39:EI39"/>
    <mergeCell ref="EJ39:ET39"/>
    <mergeCell ref="EU39:FF39"/>
    <mergeCell ref="FG39:FO39"/>
    <mergeCell ref="DG39:DO39"/>
    <mergeCell ref="DP39:DZ39"/>
    <mergeCell ref="HO38:IB38"/>
    <mergeCell ref="A39:E39"/>
    <mergeCell ref="F39:AM39"/>
    <mergeCell ref="AN39:AX39"/>
    <mergeCell ref="AY39:BG39"/>
    <mergeCell ref="BH39:BR39"/>
    <mergeCell ref="FP39:FV39"/>
    <mergeCell ref="FW39:GH39"/>
    <mergeCell ref="BS39:CA39"/>
    <mergeCell ref="CB39:CL39"/>
    <mergeCell ref="GI39:GT39"/>
    <mergeCell ref="GU39:HC39"/>
    <mergeCell ref="FG38:FO38"/>
    <mergeCell ref="FP38:FV38"/>
    <mergeCell ref="GU38:HC38"/>
    <mergeCell ref="EU38:FF38"/>
    <mergeCell ref="CM39:CU39"/>
    <mergeCell ref="CV39:DF39"/>
    <mergeCell ref="HD38:HN38"/>
    <mergeCell ref="FW38:GH38"/>
    <mergeCell ref="GI38:GT38"/>
    <mergeCell ref="CB38:CL38"/>
    <mergeCell ref="CM38:CU38"/>
    <mergeCell ref="CV38:DF38"/>
    <mergeCell ref="DG38:DO38"/>
    <mergeCell ref="DP38:DZ38"/>
    <mergeCell ref="EA38:EI38"/>
    <mergeCell ref="EJ38:ET38"/>
    <mergeCell ref="A38:E38"/>
    <mergeCell ref="F38:AM38"/>
    <mergeCell ref="AN38:AX38"/>
    <mergeCell ref="AY38:BG38"/>
    <mergeCell ref="HD37:HN37"/>
    <mergeCell ref="HO37:IB37"/>
    <mergeCell ref="BH38:BR38"/>
    <mergeCell ref="BS38:CA38"/>
    <mergeCell ref="FP37:FV37"/>
    <mergeCell ref="FW37:GH37"/>
    <mergeCell ref="DG37:DO37"/>
    <mergeCell ref="DP37:DZ37"/>
    <mergeCell ref="EA37:EI37"/>
    <mergeCell ref="EJ37:ET37"/>
    <mergeCell ref="CM37:CU37"/>
    <mergeCell ref="CV37:DF37"/>
    <mergeCell ref="GI37:GT37"/>
    <mergeCell ref="GU37:HC37"/>
    <mergeCell ref="EU37:FF37"/>
    <mergeCell ref="FG37:FO37"/>
    <mergeCell ref="FW36:GH36"/>
    <mergeCell ref="GI36:GT36"/>
    <mergeCell ref="FG36:FO36"/>
    <mergeCell ref="FP36:FV36"/>
    <mergeCell ref="HO36:IB36"/>
    <mergeCell ref="A37:E37"/>
    <mergeCell ref="F37:AM37"/>
    <mergeCell ref="AN37:AX37"/>
    <mergeCell ref="AY37:BG37"/>
    <mergeCell ref="BH37:BR37"/>
    <mergeCell ref="BS37:CA37"/>
    <mergeCell ref="CB37:CL37"/>
    <mergeCell ref="GU36:HC36"/>
    <mergeCell ref="HD36:HN36"/>
    <mergeCell ref="CV36:DF36"/>
    <mergeCell ref="DG36:DO36"/>
    <mergeCell ref="DP36:DZ36"/>
    <mergeCell ref="EA36:EI36"/>
    <mergeCell ref="EJ36:ET36"/>
    <mergeCell ref="EU36:FF36"/>
    <mergeCell ref="BH36:BR36"/>
    <mergeCell ref="BS36:CA36"/>
    <mergeCell ref="CB36:CL36"/>
    <mergeCell ref="CM36:CU36"/>
    <mergeCell ref="A36:E36"/>
    <mergeCell ref="F36:AM36"/>
    <mergeCell ref="AN36:AX36"/>
    <mergeCell ref="AY36:BG36"/>
    <mergeCell ref="HD35:HN35"/>
    <mergeCell ref="HO35:IB35"/>
    <mergeCell ref="EA35:EI35"/>
    <mergeCell ref="EJ35:ET35"/>
    <mergeCell ref="EU35:FF35"/>
    <mergeCell ref="FG35:FO35"/>
    <mergeCell ref="DG35:DO35"/>
    <mergeCell ref="DP35:DZ35"/>
    <mergeCell ref="HO34:IB34"/>
    <mergeCell ref="A35:E35"/>
    <mergeCell ref="F35:AM35"/>
    <mergeCell ref="AN35:AX35"/>
    <mergeCell ref="AY35:BG35"/>
    <mergeCell ref="BH35:BR35"/>
    <mergeCell ref="FP35:FV35"/>
    <mergeCell ref="FW35:GH35"/>
    <mergeCell ref="BS35:CA35"/>
    <mergeCell ref="CB35:CL35"/>
    <mergeCell ref="GI35:GT35"/>
    <mergeCell ref="GU35:HC35"/>
    <mergeCell ref="FG34:FO34"/>
    <mergeCell ref="FP34:FV34"/>
    <mergeCell ref="GU34:HC34"/>
    <mergeCell ref="EU34:FF34"/>
    <mergeCell ref="CM35:CU35"/>
    <mergeCell ref="CV35:DF35"/>
    <mergeCell ref="HD34:HN34"/>
    <mergeCell ref="FW34:GH34"/>
    <mergeCell ref="GI34:GT34"/>
    <mergeCell ref="CB34:CL34"/>
    <mergeCell ref="CM34:CU34"/>
    <mergeCell ref="CV34:DF34"/>
    <mergeCell ref="DG34:DO34"/>
    <mergeCell ref="DP34:DZ34"/>
    <mergeCell ref="EA34:EI34"/>
    <mergeCell ref="EJ34:ET34"/>
    <mergeCell ref="A34:E34"/>
    <mergeCell ref="F34:AM34"/>
    <mergeCell ref="AN34:AX34"/>
    <mergeCell ref="AY34:BG34"/>
    <mergeCell ref="HD33:HN33"/>
    <mergeCell ref="HO33:IB33"/>
    <mergeCell ref="BH34:BR34"/>
    <mergeCell ref="BS34:CA34"/>
    <mergeCell ref="FP33:FV33"/>
    <mergeCell ref="FW33:GH33"/>
    <mergeCell ref="DG33:DO33"/>
    <mergeCell ref="DP33:DZ33"/>
    <mergeCell ref="EA33:EI33"/>
    <mergeCell ref="EJ33:ET33"/>
    <mergeCell ref="CM33:CU33"/>
    <mergeCell ref="CV33:DF33"/>
    <mergeCell ref="GI33:GT33"/>
    <mergeCell ref="GU33:HC33"/>
    <mergeCell ref="EU33:FF33"/>
    <mergeCell ref="FG33:FO33"/>
    <mergeCell ref="FW32:GH32"/>
    <mergeCell ref="GI32:GT32"/>
    <mergeCell ref="FG32:FO32"/>
    <mergeCell ref="FP32:FV32"/>
    <mergeCell ref="HO32:IB32"/>
    <mergeCell ref="A33:E33"/>
    <mergeCell ref="F33:AM33"/>
    <mergeCell ref="AN33:AX33"/>
    <mergeCell ref="AY33:BG33"/>
    <mergeCell ref="BH33:BR33"/>
    <mergeCell ref="BS33:CA33"/>
    <mergeCell ref="CB33:CL33"/>
    <mergeCell ref="GU32:HC32"/>
    <mergeCell ref="HD32:HN32"/>
    <mergeCell ref="CV32:DF32"/>
    <mergeCell ref="DG32:DO32"/>
    <mergeCell ref="DP32:DZ32"/>
    <mergeCell ref="EA32:EI32"/>
    <mergeCell ref="EJ32:ET32"/>
    <mergeCell ref="EU32:FF32"/>
    <mergeCell ref="BH32:BR32"/>
    <mergeCell ref="BS32:CA32"/>
    <mergeCell ref="CB32:CL32"/>
    <mergeCell ref="CM32:CU32"/>
    <mergeCell ref="A32:E32"/>
    <mergeCell ref="F32:AM32"/>
    <mergeCell ref="AN32:AX32"/>
    <mergeCell ref="AY32:BG32"/>
    <mergeCell ref="HD31:HN31"/>
    <mergeCell ref="HO31:IB31"/>
    <mergeCell ref="EA31:EI31"/>
    <mergeCell ref="EJ31:ET31"/>
    <mergeCell ref="EU31:FF31"/>
    <mergeCell ref="FG31:FO31"/>
    <mergeCell ref="DG31:DO31"/>
    <mergeCell ref="DP31:DZ31"/>
    <mergeCell ref="HO30:IB30"/>
    <mergeCell ref="A31:E31"/>
    <mergeCell ref="F31:AM31"/>
    <mergeCell ref="AN31:AX31"/>
    <mergeCell ref="AY31:BG31"/>
    <mergeCell ref="BH31:BR31"/>
    <mergeCell ref="FP31:FV31"/>
    <mergeCell ref="FW31:GH31"/>
    <mergeCell ref="BS31:CA31"/>
    <mergeCell ref="CB31:CL31"/>
    <mergeCell ref="GI31:GT31"/>
    <mergeCell ref="GU31:HC31"/>
    <mergeCell ref="FG30:FO30"/>
    <mergeCell ref="FP30:FV30"/>
    <mergeCell ref="GU30:HC30"/>
    <mergeCell ref="EU30:FF30"/>
    <mergeCell ref="CM31:CU31"/>
    <mergeCell ref="CV31:DF31"/>
    <mergeCell ref="HD30:HN30"/>
    <mergeCell ref="FW30:GH30"/>
    <mergeCell ref="GI30:GT30"/>
    <mergeCell ref="CB30:CL30"/>
    <mergeCell ref="CM30:CU30"/>
    <mergeCell ref="CV30:DF30"/>
    <mergeCell ref="DG30:DO30"/>
    <mergeCell ref="DP30:DZ30"/>
    <mergeCell ref="EA30:EI30"/>
    <mergeCell ref="EJ30:ET30"/>
    <mergeCell ref="A30:E30"/>
    <mergeCell ref="F30:AM30"/>
    <mergeCell ref="AN30:AX30"/>
    <mergeCell ref="AY30:BG30"/>
    <mergeCell ref="HD29:HN29"/>
    <mergeCell ref="HO29:IB29"/>
    <mergeCell ref="BH30:BR30"/>
    <mergeCell ref="BS30:CA30"/>
    <mergeCell ref="FP29:FV29"/>
    <mergeCell ref="FW29:GH29"/>
    <mergeCell ref="DG29:DO29"/>
    <mergeCell ref="DP29:DZ29"/>
    <mergeCell ref="EA29:EI29"/>
    <mergeCell ref="EJ29:ET29"/>
    <mergeCell ref="CM29:CU29"/>
    <mergeCell ref="CV29:DF29"/>
    <mergeCell ref="GI29:GT29"/>
    <mergeCell ref="GU29:HC29"/>
    <mergeCell ref="EU29:FF29"/>
    <mergeCell ref="FG29:FO29"/>
    <mergeCell ref="FW28:GH28"/>
    <mergeCell ref="GI28:GT28"/>
    <mergeCell ref="FG28:FO28"/>
    <mergeCell ref="FP28:FV28"/>
    <mergeCell ref="HO28:IB28"/>
    <mergeCell ref="A29:E29"/>
    <mergeCell ref="F29:AM29"/>
    <mergeCell ref="AN29:AX29"/>
    <mergeCell ref="AY29:BG29"/>
    <mergeCell ref="BH29:BR29"/>
    <mergeCell ref="BS29:CA29"/>
    <mergeCell ref="CB29:CL29"/>
    <mergeCell ref="GU28:HC28"/>
    <mergeCell ref="HD28:HN28"/>
    <mergeCell ref="CV28:DF28"/>
    <mergeCell ref="DG28:DO28"/>
    <mergeCell ref="DP28:DZ28"/>
    <mergeCell ref="EA28:EI28"/>
    <mergeCell ref="EJ28:ET28"/>
    <mergeCell ref="EU28:FF28"/>
    <mergeCell ref="BH28:BR28"/>
    <mergeCell ref="BS28:CA28"/>
    <mergeCell ref="CB28:CL28"/>
    <mergeCell ref="CM28:CU28"/>
    <mergeCell ref="A28:E28"/>
    <mergeCell ref="F28:AM28"/>
    <mergeCell ref="AN28:AX28"/>
    <mergeCell ref="AY28:BG28"/>
    <mergeCell ref="HD27:HN27"/>
    <mergeCell ref="HO27:IB27"/>
    <mergeCell ref="EA27:EI27"/>
    <mergeCell ref="EJ27:ET27"/>
    <mergeCell ref="EU27:FF27"/>
    <mergeCell ref="FG27:FO27"/>
    <mergeCell ref="DG27:DO27"/>
    <mergeCell ref="DP27:DZ27"/>
    <mergeCell ref="HO26:IB26"/>
    <mergeCell ref="A27:E27"/>
    <mergeCell ref="F27:AM27"/>
    <mergeCell ref="AN27:AX27"/>
    <mergeCell ref="AY27:BG27"/>
    <mergeCell ref="BH27:BR27"/>
    <mergeCell ref="FP27:FV27"/>
    <mergeCell ref="FW27:GH27"/>
    <mergeCell ref="BS27:CA27"/>
    <mergeCell ref="CB27:CL27"/>
    <mergeCell ref="GI27:GT27"/>
    <mergeCell ref="GU27:HC27"/>
    <mergeCell ref="FG26:FO26"/>
    <mergeCell ref="FP26:FV26"/>
    <mergeCell ref="GU26:HC26"/>
    <mergeCell ref="EU26:FF26"/>
    <mergeCell ref="CM27:CU27"/>
    <mergeCell ref="CV27:DF27"/>
    <mergeCell ref="HD26:HN26"/>
    <mergeCell ref="FW26:GH26"/>
    <mergeCell ref="GI26:GT26"/>
    <mergeCell ref="CB26:CL26"/>
    <mergeCell ref="CM26:CU26"/>
    <mergeCell ref="CV26:DF26"/>
    <mergeCell ref="DG26:DO26"/>
    <mergeCell ref="DP26:DZ26"/>
    <mergeCell ref="EA26:EI26"/>
    <mergeCell ref="EJ26:ET26"/>
    <mergeCell ref="A26:E26"/>
    <mergeCell ref="F26:AM26"/>
    <mergeCell ref="AN26:AX26"/>
    <mergeCell ref="AY26:BG26"/>
    <mergeCell ref="HD25:HN25"/>
    <mergeCell ref="HO25:IB25"/>
    <mergeCell ref="BH26:BR26"/>
    <mergeCell ref="BS26:CA26"/>
    <mergeCell ref="FP25:FV25"/>
    <mergeCell ref="FW25:GH25"/>
    <mergeCell ref="DG25:DO25"/>
    <mergeCell ref="DP25:DZ25"/>
    <mergeCell ref="EA25:EI25"/>
    <mergeCell ref="EJ25:ET25"/>
    <mergeCell ref="CV25:DF25"/>
    <mergeCell ref="GI25:GT25"/>
    <mergeCell ref="GU25:HC25"/>
    <mergeCell ref="EU25:FF25"/>
    <mergeCell ref="FG25:FO25"/>
    <mergeCell ref="GI24:GT24"/>
    <mergeCell ref="HO24:IB24"/>
    <mergeCell ref="A25:E25"/>
    <mergeCell ref="F25:AM25"/>
    <mergeCell ref="AN25:AX25"/>
    <mergeCell ref="AY25:BG25"/>
    <mergeCell ref="BH25:BR25"/>
    <mergeCell ref="BS25:CA25"/>
    <mergeCell ref="CB25:CL25"/>
    <mergeCell ref="CM25:CU25"/>
    <mergeCell ref="GU24:HC24"/>
    <mergeCell ref="HD24:HN24"/>
    <mergeCell ref="CV24:DF24"/>
    <mergeCell ref="DG24:DO24"/>
    <mergeCell ref="DP24:DZ24"/>
    <mergeCell ref="EA24:EI24"/>
    <mergeCell ref="EJ24:ET24"/>
    <mergeCell ref="EU24:FF24"/>
    <mergeCell ref="FG24:FO24"/>
    <mergeCell ref="FP24:FV24"/>
    <mergeCell ref="BH24:BR24"/>
    <mergeCell ref="BS24:CA24"/>
    <mergeCell ref="CB24:CL24"/>
    <mergeCell ref="CM24:CU24"/>
    <mergeCell ref="A24:E24"/>
    <mergeCell ref="F24:AM24"/>
    <mergeCell ref="AN24:AX24"/>
    <mergeCell ref="AY24:BG24"/>
    <mergeCell ref="FP23:FV23"/>
    <mergeCell ref="FW23:GH23"/>
    <mergeCell ref="CM23:CU23"/>
    <mergeCell ref="CV23:DF23"/>
    <mergeCell ref="DG23:DO23"/>
    <mergeCell ref="DP23:DZ23"/>
    <mergeCell ref="HD23:HN23"/>
    <mergeCell ref="HO23:IB23"/>
    <mergeCell ref="EA23:EI23"/>
    <mergeCell ref="EJ23:ET23"/>
    <mergeCell ref="EU23:FF23"/>
    <mergeCell ref="FG23:FO23"/>
    <mergeCell ref="HO22:IB22"/>
    <mergeCell ref="A23:E23"/>
    <mergeCell ref="F23:AM23"/>
    <mergeCell ref="AN23:AX23"/>
    <mergeCell ref="AY23:BG23"/>
    <mergeCell ref="BH23:BR23"/>
    <mergeCell ref="BS23:CA23"/>
    <mergeCell ref="CB23:CL23"/>
    <mergeCell ref="GI23:GT23"/>
    <mergeCell ref="GU23:HC23"/>
    <mergeCell ref="FG22:FO22"/>
    <mergeCell ref="FP22:FV22"/>
    <mergeCell ref="GU22:HC22"/>
    <mergeCell ref="HD22:HN22"/>
    <mergeCell ref="FW22:GH22"/>
    <mergeCell ref="GI22:GT22"/>
    <mergeCell ref="EA22:EI22"/>
    <mergeCell ref="EJ22:ET22"/>
    <mergeCell ref="EU22:FF22"/>
    <mergeCell ref="CB22:CL22"/>
    <mergeCell ref="CM22:CU22"/>
    <mergeCell ref="CV22:DF22"/>
    <mergeCell ref="DG22:DO22"/>
    <mergeCell ref="DP22:DZ22"/>
    <mergeCell ref="A22:E22"/>
    <mergeCell ref="F22:AM22"/>
    <mergeCell ref="AN22:AX22"/>
    <mergeCell ref="AY22:BG22"/>
    <mergeCell ref="BH22:BR22"/>
    <mergeCell ref="BS22:CA22"/>
    <mergeCell ref="FP21:FV21"/>
    <mergeCell ref="FW21:GH21"/>
    <mergeCell ref="DG21:DO21"/>
    <mergeCell ref="DP21:DZ21"/>
    <mergeCell ref="EA21:EI21"/>
    <mergeCell ref="EJ21:ET21"/>
    <mergeCell ref="EU21:FF21"/>
    <mergeCell ref="GU21:HC21"/>
    <mergeCell ref="HD21:HN21"/>
    <mergeCell ref="FG21:FO21"/>
    <mergeCell ref="HO21:IB21"/>
    <mergeCell ref="HO20:IB20"/>
    <mergeCell ref="A21:E21"/>
    <mergeCell ref="F21:AM21"/>
    <mergeCell ref="AN21:AX21"/>
    <mergeCell ref="AY21:BG21"/>
    <mergeCell ref="BH21:BR21"/>
    <mergeCell ref="FG20:FO20"/>
    <mergeCell ref="FP20:FV20"/>
    <mergeCell ref="HD19:HN19"/>
    <mergeCell ref="HO19:IB19"/>
    <mergeCell ref="BS21:CA21"/>
    <mergeCell ref="CB21:CL21"/>
    <mergeCell ref="CM21:CU21"/>
    <mergeCell ref="CV21:DF21"/>
    <mergeCell ref="GU20:HC20"/>
    <mergeCell ref="HD20:HN20"/>
    <mergeCell ref="AN20:AX20"/>
    <mergeCell ref="AY20:BG20"/>
    <mergeCell ref="BH20:BR20"/>
    <mergeCell ref="BS20:CA20"/>
    <mergeCell ref="EJ20:ET20"/>
    <mergeCell ref="EU20:FF20"/>
    <mergeCell ref="CV20:DF20"/>
    <mergeCell ref="DG20:DO20"/>
    <mergeCell ref="DP20:DZ20"/>
    <mergeCell ref="EA20:EI20"/>
    <mergeCell ref="CB20:CL20"/>
    <mergeCell ref="CM20:CU20"/>
    <mergeCell ref="EA19:EI19"/>
    <mergeCell ref="EJ19:ET19"/>
    <mergeCell ref="EU19:FF19"/>
    <mergeCell ref="FG19:FO19"/>
    <mergeCell ref="CM19:CU19"/>
    <mergeCell ref="CV19:DF19"/>
    <mergeCell ref="DG19:DO19"/>
    <mergeCell ref="DP19:DZ19"/>
    <mergeCell ref="HO18:IB18"/>
    <mergeCell ref="A19:E19"/>
    <mergeCell ref="F19:AM19"/>
    <mergeCell ref="AN19:AX19"/>
    <mergeCell ref="AY19:BG19"/>
    <mergeCell ref="BH19:BR19"/>
    <mergeCell ref="BS19:CA19"/>
    <mergeCell ref="CB19:CL19"/>
    <mergeCell ref="GI19:GT19"/>
    <mergeCell ref="GU19:HC19"/>
    <mergeCell ref="FG18:FO18"/>
    <mergeCell ref="FP18:FV18"/>
    <mergeCell ref="GU18:HC18"/>
    <mergeCell ref="HD18:HN18"/>
    <mergeCell ref="DP18:DZ18"/>
    <mergeCell ref="EA18:EI18"/>
    <mergeCell ref="EJ18:ET18"/>
    <mergeCell ref="EU18:FF18"/>
    <mergeCell ref="CV18:DF18"/>
    <mergeCell ref="DG18:DO18"/>
    <mergeCell ref="A18:E18"/>
    <mergeCell ref="F18:AM18"/>
    <mergeCell ref="AN18:AX18"/>
    <mergeCell ref="AY18:BG18"/>
    <mergeCell ref="HO17:IB17"/>
    <mergeCell ref="BH18:BR18"/>
    <mergeCell ref="BS18:CA18"/>
    <mergeCell ref="FP17:FV17"/>
    <mergeCell ref="FW17:GH17"/>
    <mergeCell ref="DG17:DO17"/>
    <mergeCell ref="DP17:DZ17"/>
    <mergeCell ref="EA17:EI17"/>
    <mergeCell ref="CB18:CL18"/>
    <mergeCell ref="CM18:CU18"/>
    <mergeCell ref="GI17:GT17"/>
    <mergeCell ref="EJ17:ET17"/>
    <mergeCell ref="EU17:FF17"/>
    <mergeCell ref="FG17:FO17"/>
    <mergeCell ref="GU17:HC17"/>
    <mergeCell ref="HD17:HN17"/>
    <mergeCell ref="EJ16:ET16"/>
    <mergeCell ref="CB16:CL16"/>
    <mergeCell ref="CB17:CL17"/>
    <mergeCell ref="CM17:CU17"/>
    <mergeCell ref="CV17:DF17"/>
    <mergeCell ref="CM16:CU16"/>
    <mergeCell ref="CV16:DF16"/>
    <mergeCell ref="DG16:DO16"/>
    <mergeCell ref="DP16:DZ16"/>
    <mergeCell ref="AY17:BG17"/>
    <mergeCell ref="BH17:BR17"/>
    <mergeCell ref="BS17:CA17"/>
    <mergeCell ref="BS16:CA16"/>
    <mergeCell ref="GU15:HC15"/>
    <mergeCell ref="EU16:FF16"/>
    <mergeCell ref="BH15:BR15"/>
    <mergeCell ref="BS15:CA15"/>
    <mergeCell ref="CB15:CL15"/>
    <mergeCell ref="EA16:EI16"/>
    <mergeCell ref="HO15:IB15"/>
    <mergeCell ref="FW16:GH16"/>
    <mergeCell ref="GI16:GT16"/>
    <mergeCell ref="GU16:HC16"/>
    <mergeCell ref="HD16:HN16"/>
    <mergeCell ref="HO16:IB16"/>
    <mergeCell ref="CM15:CU15"/>
    <mergeCell ref="CV15:DF15"/>
    <mergeCell ref="A16:E16"/>
    <mergeCell ref="F16:AM16"/>
    <mergeCell ref="AN16:AX16"/>
    <mergeCell ref="AY16:BG16"/>
    <mergeCell ref="BH16:BR16"/>
    <mergeCell ref="BS14:CA14"/>
    <mergeCell ref="CB14:CL14"/>
    <mergeCell ref="EJ15:ET15"/>
    <mergeCell ref="EU15:FF15"/>
    <mergeCell ref="FG15:FO15"/>
    <mergeCell ref="FP15:FV15"/>
    <mergeCell ref="FG14:FO14"/>
    <mergeCell ref="FP14:FV14"/>
    <mergeCell ref="DP15:DZ15"/>
    <mergeCell ref="EA15:EI15"/>
    <mergeCell ref="F14:AM14"/>
    <mergeCell ref="DG15:DO15"/>
    <mergeCell ref="DP43:DZ43"/>
    <mergeCell ref="BH14:BR14"/>
    <mergeCell ref="CB43:CL43"/>
    <mergeCell ref="CM43:CU43"/>
    <mergeCell ref="CV43:DF43"/>
    <mergeCell ref="DG43:DO43"/>
    <mergeCell ref="DG14:DO14"/>
    <mergeCell ref="DP14:DZ14"/>
    <mergeCell ref="AY43:BG43"/>
    <mergeCell ref="A15:E15"/>
    <mergeCell ref="F15:AM15"/>
    <mergeCell ref="AN15:AX15"/>
    <mergeCell ref="AY15:BG15"/>
    <mergeCell ref="A20:E20"/>
    <mergeCell ref="F20:AM20"/>
    <mergeCell ref="A17:E17"/>
    <mergeCell ref="F17:AM17"/>
    <mergeCell ref="AN17:AX17"/>
    <mergeCell ref="HO13:IB13"/>
    <mergeCell ref="GU14:HC14"/>
    <mergeCell ref="HD14:HN14"/>
    <mergeCell ref="HO14:IB14"/>
    <mergeCell ref="GU13:HC13"/>
    <mergeCell ref="A14:E14"/>
    <mergeCell ref="AN14:AX14"/>
    <mergeCell ref="AY14:BG14"/>
    <mergeCell ref="CM14:CU14"/>
    <mergeCell ref="CV14:DF14"/>
    <mergeCell ref="FW24:GH24"/>
    <mergeCell ref="EA43:EI43"/>
    <mergeCell ref="EJ43:ET43"/>
    <mergeCell ref="EU43:FF43"/>
    <mergeCell ref="FG43:FO43"/>
    <mergeCell ref="HD13:HN13"/>
    <mergeCell ref="EU14:FF14"/>
    <mergeCell ref="EA14:EI14"/>
    <mergeCell ref="EJ14:ET14"/>
    <mergeCell ref="HD15:HN15"/>
    <mergeCell ref="FG16:FO16"/>
    <mergeCell ref="FW43:GH43"/>
    <mergeCell ref="GI43:GT43"/>
    <mergeCell ref="GI14:GT14"/>
    <mergeCell ref="FW15:GH15"/>
    <mergeCell ref="GI15:GT15"/>
    <mergeCell ref="FW19:GH19"/>
    <mergeCell ref="FW20:GH20"/>
    <mergeCell ref="GI20:GT20"/>
    <mergeCell ref="GI21:GT21"/>
    <mergeCell ref="EU13:FF13"/>
    <mergeCell ref="FP16:FV16"/>
    <mergeCell ref="FW18:GH18"/>
    <mergeCell ref="GI18:GT18"/>
    <mergeCell ref="FP19:FV19"/>
    <mergeCell ref="FG13:FO13"/>
    <mergeCell ref="FP13:FV13"/>
    <mergeCell ref="FW13:GH13"/>
    <mergeCell ref="GI13:GT13"/>
    <mergeCell ref="FW14:GH14"/>
    <mergeCell ref="BS12:CA12"/>
    <mergeCell ref="HE4:IB4"/>
    <mergeCell ref="CB13:CL13"/>
    <mergeCell ref="CM13:CU13"/>
    <mergeCell ref="HO10:IB12"/>
    <mergeCell ref="CV13:DF13"/>
    <mergeCell ref="DG13:DO13"/>
    <mergeCell ref="DP13:DZ13"/>
    <mergeCell ref="EA13:EI13"/>
    <mergeCell ref="EJ13:ET13"/>
    <mergeCell ref="A13:E13"/>
    <mergeCell ref="F13:AM13"/>
    <mergeCell ref="AN13:AX13"/>
    <mergeCell ref="BH13:BR13"/>
    <mergeCell ref="AY13:BG13"/>
    <mergeCell ref="BS13:CA13"/>
    <mergeCell ref="GU11:HN11"/>
    <mergeCell ref="GU12:HC12"/>
    <mergeCell ref="HD12:HN12"/>
    <mergeCell ref="FP11:FV12"/>
    <mergeCell ref="EJ12:ET12"/>
    <mergeCell ref="DP12:DZ12"/>
    <mergeCell ref="EA11:ET11"/>
    <mergeCell ref="EA12:EI12"/>
    <mergeCell ref="DG12:DO12"/>
    <mergeCell ref="GU10:HN10"/>
    <mergeCell ref="HD1:IB1"/>
    <mergeCell ref="HA5:IB5"/>
    <mergeCell ref="HA6:IB6"/>
    <mergeCell ref="GZ7:HA7"/>
    <mergeCell ref="HB7:HD7"/>
    <mergeCell ref="HE7:HF7"/>
    <mergeCell ref="HG7:HQ7"/>
    <mergeCell ref="HR7:HT7"/>
    <mergeCell ref="AY11:BR11"/>
    <mergeCell ref="HU7:HW7"/>
    <mergeCell ref="AY10:ET10"/>
    <mergeCell ref="EU10:FF12"/>
    <mergeCell ref="FG11:FO12"/>
    <mergeCell ref="FG10:GT10"/>
    <mergeCell ref="CM11:DF11"/>
    <mergeCell ref="CM12:CU12"/>
    <mergeCell ref="CV12:DF12"/>
    <mergeCell ref="DG11:DZ11"/>
    <mergeCell ref="BS11:CL11"/>
    <mergeCell ref="CB12:CL12"/>
    <mergeCell ref="A10:E12"/>
    <mergeCell ref="F10:AM12"/>
    <mergeCell ref="AN10:AX12"/>
    <mergeCell ref="FW11:GT11"/>
    <mergeCell ref="FW12:GH12"/>
    <mergeCell ref="GI12:GT12"/>
    <mergeCell ref="AY12:BG12"/>
    <mergeCell ref="BH12:BR12"/>
  </mergeCells>
  <printOptions/>
  <pageMargins left="0.5905511811023623" right="0.4724409448818898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="60" zoomScalePageLayoutView="0" workbookViewId="0" topLeftCell="A46">
      <selection activeCell="R49" sqref="R49"/>
    </sheetView>
  </sheetViews>
  <sheetFormatPr defaultColWidth="10.25390625" defaultRowHeight="12.75"/>
  <cols>
    <col min="1" max="1" width="5.375" style="149" customWidth="1"/>
    <col min="2" max="4" width="10.25390625" style="149" customWidth="1"/>
    <col min="5" max="5" width="5.25390625" style="149" customWidth="1"/>
    <col min="6" max="6" width="22.00390625" style="149" customWidth="1"/>
    <col min="7" max="9" width="10.75390625" style="149" customWidth="1"/>
    <col min="10" max="10" width="7.25390625" style="149" customWidth="1"/>
    <col min="11" max="11" width="10.25390625" style="149" customWidth="1"/>
    <col min="12" max="13" width="25.00390625" style="149" customWidth="1"/>
    <col min="14" max="16384" width="10.25390625" style="149" customWidth="1"/>
  </cols>
  <sheetData>
    <row r="1" ht="15.75">
      <c r="N1" s="68" t="s">
        <v>608</v>
      </c>
    </row>
    <row r="2" ht="15.75">
      <c r="N2" s="68" t="s">
        <v>474</v>
      </c>
    </row>
    <row r="3" ht="15.75">
      <c r="N3" s="68" t="s">
        <v>72</v>
      </c>
    </row>
    <row r="7" spans="5:15" ht="15.75">
      <c r="E7" s="150"/>
      <c r="F7" s="150"/>
      <c r="G7" s="150"/>
      <c r="H7" s="150"/>
      <c r="I7" s="150"/>
      <c r="M7" s="746" t="s">
        <v>362</v>
      </c>
      <c r="N7" s="746"/>
      <c r="O7" s="151"/>
    </row>
    <row r="8" spans="5:15" ht="15.75">
      <c r="E8" s="150"/>
      <c r="F8" s="150"/>
      <c r="G8" s="150"/>
      <c r="H8" s="150"/>
      <c r="I8" s="150"/>
      <c r="M8" s="745" t="s">
        <v>615</v>
      </c>
      <c r="N8" s="745"/>
      <c r="O8" s="152"/>
    </row>
    <row r="9" spans="5:15" ht="15.75">
      <c r="E9" s="150"/>
      <c r="F9" s="150"/>
      <c r="G9" s="150"/>
      <c r="H9" s="150"/>
      <c r="I9" s="150"/>
      <c r="M9" s="150"/>
      <c r="N9" s="152" t="s">
        <v>212</v>
      </c>
      <c r="O9" s="152"/>
    </row>
    <row r="10" spans="5:15" ht="15.75">
      <c r="E10" s="150"/>
      <c r="F10" s="150"/>
      <c r="G10" s="150"/>
      <c r="H10" s="150"/>
      <c r="I10" s="150"/>
      <c r="M10" s="150"/>
      <c r="N10" s="152" t="s">
        <v>213</v>
      </c>
      <c r="O10" s="152"/>
    </row>
    <row r="14" spans="14:15" ht="15.75">
      <c r="N14" s="153" t="s">
        <v>609</v>
      </c>
      <c r="O14" s="153"/>
    </row>
    <row r="15" spans="13:15" ht="15.75">
      <c r="M15" s="744" t="s">
        <v>74</v>
      </c>
      <c r="N15" s="744"/>
      <c r="O15" s="68"/>
    </row>
    <row r="16" spans="14:15" ht="15.75">
      <c r="N16" s="150" t="s">
        <v>302</v>
      </c>
      <c r="O16" s="68"/>
    </row>
    <row r="18" spans="1:13" ht="15.75">
      <c r="A18" s="769" t="s">
        <v>610</v>
      </c>
      <c r="B18" s="769"/>
      <c r="C18" s="769"/>
      <c r="D18" s="769"/>
      <c r="E18" s="769"/>
      <c r="F18" s="769"/>
      <c r="G18" s="769"/>
      <c r="H18" s="769"/>
      <c r="I18" s="769"/>
      <c r="J18" s="769"/>
      <c r="K18" s="769"/>
      <c r="L18" s="769"/>
      <c r="M18" s="154"/>
    </row>
    <row r="19" spans="1:13" ht="15.7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</row>
    <row r="20" spans="1:13" ht="30" customHeight="1">
      <c r="A20" s="748" t="s">
        <v>142</v>
      </c>
      <c r="B20" s="749"/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156"/>
    </row>
    <row r="21" spans="1:13" ht="15.75" customHeight="1">
      <c r="A21" s="749" t="s">
        <v>611</v>
      </c>
      <c r="B21" s="749"/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156"/>
    </row>
    <row r="22" spans="1:13" ht="15.75">
      <c r="A22" s="749" t="s">
        <v>612</v>
      </c>
      <c r="B22" s="749"/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156"/>
    </row>
    <row r="23" spans="1:13" ht="15.75">
      <c r="A23" s="747" t="s">
        <v>613</v>
      </c>
      <c r="B23" s="747"/>
      <c r="C23" s="747"/>
      <c r="D23" s="747"/>
      <c r="E23" s="747"/>
      <c r="F23" s="747"/>
      <c r="G23" s="747"/>
      <c r="H23" s="747"/>
      <c r="I23" s="747"/>
      <c r="J23" s="747"/>
      <c r="K23" s="747"/>
      <c r="L23" s="747"/>
      <c r="M23" s="157"/>
    </row>
    <row r="24" spans="1:13" ht="15.75">
      <c r="A24" s="747" t="s">
        <v>614</v>
      </c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157"/>
    </row>
    <row r="25" spans="1:13" ht="15.75">
      <c r="A25" s="750" t="s">
        <v>598</v>
      </c>
      <c r="B25" s="747"/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157"/>
    </row>
    <row r="26" spans="1:13" ht="15.75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0.75" customHeight="1">
      <c r="A27" s="748" t="s">
        <v>730</v>
      </c>
      <c r="B27" s="748"/>
      <c r="C27" s="748"/>
      <c r="D27" s="748"/>
      <c r="E27" s="748"/>
      <c r="F27" s="748"/>
      <c r="G27" s="748"/>
      <c r="H27" s="748"/>
      <c r="I27" s="748"/>
      <c r="J27" s="748"/>
      <c r="K27" s="748"/>
      <c r="L27" s="748"/>
      <c r="M27" s="748"/>
    </row>
    <row r="28" spans="1:13" ht="33.75" customHeight="1">
      <c r="A28" s="748"/>
      <c r="B28" s="748"/>
      <c r="C28" s="748"/>
      <c r="D28" s="748"/>
      <c r="E28" s="748"/>
      <c r="F28" s="748"/>
      <c r="G28" s="748"/>
      <c r="H28" s="748"/>
      <c r="I28" s="748"/>
      <c r="J28" s="748"/>
      <c r="K28" s="748"/>
      <c r="L28" s="748"/>
      <c r="M28" s="748"/>
    </row>
    <row r="29" spans="1:13" ht="15.75" customHeight="1">
      <c r="A29" s="748" t="s">
        <v>731</v>
      </c>
      <c r="B29" s="748"/>
      <c r="C29" s="748"/>
      <c r="D29" s="748"/>
      <c r="E29" s="748"/>
      <c r="F29" s="748"/>
      <c r="G29" s="748"/>
      <c r="H29" s="748"/>
      <c r="I29" s="748"/>
      <c r="J29" s="748"/>
      <c r="K29" s="748"/>
      <c r="L29" s="748"/>
      <c r="M29" s="748"/>
    </row>
    <row r="30" spans="1:13" ht="21" customHeight="1">
      <c r="A30" s="748"/>
      <c r="B30" s="748"/>
      <c r="C30" s="748"/>
      <c r="D30" s="748"/>
      <c r="E30" s="748"/>
      <c r="F30" s="748"/>
      <c r="G30" s="748"/>
      <c r="H30" s="748"/>
      <c r="I30" s="748"/>
      <c r="J30" s="748"/>
      <c r="K30" s="748"/>
      <c r="L30" s="748"/>
      <c r="M30" s="748"/>
    </row>
    <row r="31" spans="1:13" ht="15.7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</row>
    <row r="32" spans="1:13" ht="15.75">
      <c r="A32" s="748" t="s">
        <v>623</v>
      </c>
      <c r="B32" s="749"/>
      <c r="C32" s="749"/>
      <c r="D32" s="749"/>
      <c r="E32" s="749"/>
      <c r="F32" s="749"/>
      <c r="G32" s="749"/>
      <c r="H32" s="749"/>
      <c r="I32" s="749"/>
      <c r="J32" s="749"/>
      <c r="K32" s="749"/>
      <c r="L32" s="749"/>
      <c r="M32" s="156"/>
    </row>
    <row r="33" spans="1:13" ht="15.75">
      <c r="A33" s="749"/>
      <c r="B33" s="749"/>
      <c r="C33" s="749"/>
      <c r="D33" s="749"/>
      <c r="E33" s="749"/>
      <c r="F33" s="749"/>
      <c r="G33" s="749"/>
      <c r="H33" s="749"/>
      <c r="I33" s="749"/>
      <c r="J33" s="749"/>
      <c r="K33" s="749"/>
      <c r="L33" s="749"/>
      <c r="M33" s="156"/>
    </row>
    <row r="35" spans="1:13" ht="70.5" customHeight="1">
      <c r="A35" s="772" t="s">
        <v>364</v>
      </c>
      <c r="B35" s="763" t="s">
        <v>365</v>
      </c>
      <c r="C35" s="764"/>
      <c r="D35" s="764"/>
      <c r="E35" s="765"/>
      <c r="F35" s="756" t="s">
        <v>624</v>
      </c>
      <c r="G35" s="165" t="s">
        <v>626</v>
      </c>
      <c r="H35" s="165" t="s">
        <v>627</v>
      </c>
      <c r="I35" s="756" t="s">
        <v>628</v>
      </c>
      <c r="J35" s="758" t="s">
        <v>438</v>
      </c>
      <c r="K35" s="759"/>
      <c r="L35" s="762" t="s">
        <v>625</v>
      </c>
      <c r="M35" s="762"/>
    </row>
    <row r="36" spans="1:13" ht="22.5" customHeight="1">
      <c r="A36" s="773"/>
      <c r="B36" s="766"/>
      <c r="C36" s="767"/>
      <c r="D36" s="767"/>
      <c r="E36" s="768"/>
      <c r="F36" s="757"/>
      <c r="G36" s="774" t="s">
        <v>498</v>
      </c>
      <c r="H36" s="775"/>
      <c r="I36" s="757"/>
      <c r="J36" s="760"/>
      <c r="K36" s="761"/>
      <c r="L36" s="762"/>
      <c r="M36" s="762"/>
    </row>
    <row r="37" spans="1:13" ht="94.5" customHeight="1">
      <c r="A37" s="158">
        <v>1</v>
      </c>
      <c r="B37" s="742" t="s">
        <v>381</v>
      </c>
      <c r="C37" s="755"/>
      <c r="D37" s="755"/>
      <c r="E37" s="743"/>
      <c r="F37" s="174" t="s">
        <v>499</v>
      </c>
      <c r="G37" s="164">
        <v>13.698</v>
      </c>
      <c r="H37" s="162"/>
      <c r="I37" s="166" t="s">
        <v>230</v>
      </c>
      <c r="J37" s="158">
        <v>2016</v>
      </c>
      <c r="K37" s="158">
        <v>2016</v>
      </c>
      <c r="L37" s="742" t="s">
        <v>382</v>
      </c>
      <c r="M37" s="743"/>
    </row>
    <row r="38" spans="1:13" ht="84" customHeight="1">
      <c r="A38" s="158">
        <v>2</v>
      </c>
      <c r="B38" s="742" t="s">
        <v>125</v>
      </c>
      <c r="C38" s="755"/>
      <c r="D38" s="755"/>
      <c r="E38" s="743"/>
      <c r="F38" s="174" t="s">
        <v>499</v>
      </c>
      <c r="G38" s="164">
        <v>20</v>
      </c>
      <c r="H38" s="162"/>
      <c r="I38" s="166" t="s">
        <v>230</v>
      </c>
      <c r="J38" s="158">
        <v>2016</v>
      </c>
      <c r="K38" s="158">
        <v>2016</v>
      </c>
      <c r="L38" s="742" t="s">
        <v>382</v>
      </c>
      <c r="M38" s="743"/>
    </row>
    <row r="39" spans="1:13" ht="48.75" customHeight="1">
      <c r="A39" s="158">
        <v>3</v>
      </c>
      <c r="B39" s="742" t="s">
        <v>209</v>
      </c>
      <c r="C39" s="755"/>
      <c r="D39" s="755"/>
      <c r="E39" s="743"/>
      <c r="F39" s="174" t="s">
        <v>255</v>
      </c>
      <c r="G39" s="164">
        <v>2.638</v>
      </c>
      <c r="H39" s="159"/>
      <c r="I39" s="167" t="s">
        <v>237</v>
      </c>
      <c r="J39" s="158">
        <v>2016</v>
      </c>
      <c r="K39" s="158">
        <v>2016</v>
      </c>
      <c r="L39" s="742" t="s">
        <v>592</v>
      </c>
      <c r="M39" s="743"/>
    </row>
    <row r="40" spans="1:13" ht="50.25" customHeight="1">
      <c r="A40" s="158">
        <v>4</v>
      </c>
      <c r="B40" s="742" t="s">
        <v>208</v>
      </c>
      <c r="C40" s="755"/>
      <c r="D40" s="755"/>
      <c r="E40" s="743"/>
      <c r="F40" s="174" t="s">
        <v>255</v>
      </c>
      <c r="G40" s="164">
        <v>3.491</v>
      </c>
      <c r="H40" s="159"/>
      <c r="I40" s="167" t="s">
        <v>252</v>
      </c>
      <c r="J40" s="158">
        <v>2016</v>
      </c>
      <c r="K40" s="158">
        <v>2016</v>
      </c>
      <c r="L40" s="742" t="s">
        <v>592</v>
      </c>
      <c r="M40" s="743"/>
    </row>
    <row r="41" spans="1:13" ht="66.75" customHeight="1">
      <c r="A41" s="158">
        <v>6</v>
      </c>
      <c r="B41" s="742" t="s">
        <v>69</v>
      </c>
      <c r="C41" s="751"/>
      <c r="D41" s="751"/>
      <c r="E41" s="752"/>
      <c r="F41" s="174" t="s">
        <v>70</v>
      </c>
      <c r="G41" s="178">
        <v>40</v>
      </c>
      <c r="H41" s="188">
        <v>20</v>
      </c>
      <c r="I41" s="167"/>
      <c r="J41" s="158">
        <v>2015</v>
      </c>
      <c r="K41" s="158">
        <v>2016</v>
      </c>
      <c r="L41" s="753" t="s">
        <v>542</v>
      </c>
      <c r="M41" s="754"/>
    </row>
    <row r="42" spans="1:13" ht="126" customHeight="1">
      <c r="A42" s="158">
        <v>7</v>
      </c>
      <c r="B42" s="742" t="s">
        <v>243</v>
      </c>
      <c r="C42" s="751"/>
      <c r="D42" s="751"/>
      <c r="E42" s="752"/>
      <c r="F42" s="174" t="s">
        <v>259</v>
      </c>
      <c r="G42" s="178">
        <v>56.565</v>
      </c>
      <c r="H42" s="188"/>
      <c r="I42" s="167"/>
      <c r="J42" s="158">
        <v>2016</v>
      </c>
      <c r="K42" s="158">
        <v>2019</v>
      </c>
      <c r="L42" s="753" t="s">
        <v>698</v>
      </c>
      <c r="M42" s="754"/>
    </row>
    <row r="43" spans="1:13" ht="107.25" customHeight="1">
      <c r="A43" s="158">
        <v>8</v>
      </c>
      <c r="B43" s="742" t="s">
        <v>383</v>
      </c>
      <c r="C43" s="755"/>
      <c r="D43" s="755"/>
      <c r="E43" s="743"/>
      <c r="F43" s="174" t="s">
        <v>594</v>
      </c>
      <c r="G43" s="178">
        <v>13.78</v>
      </c>
      <c r="H43" s="179"/>
      <c r="I43" s="167" t="s">
        <v>229</v>
      </c>
      <c r="J43" s="158">
        <v>2017</v>
      </c>
      <c r="K43" s="158">
        <v>2017</v>
      </c>
      <c r="L43" s="742" t="s">
        <v>592</v>
      </c>
      <c r="M43" s="743"/>
    </row>
    <row r="44" spans="1:13" ht="63" customHeight="1">
      <c r="A44" s="158">
        <v>9</v>
      </c>
      <c r="B44" s="742" t="s">
        <v>590</v>
      </c>
      <c r="C44" s="751"/>
      <c r="D44" s="751"/>
      <c r="E44" s="752"/>
      <c r="F44" s="174" t="s">
        <v>594</v>
      </c>
      <c r="G44" s="178">
        <v>20</v>
      </c>
      <c r="H44" s="179"/>
      <c r="I44" s="167" t="s">
        <v>384</v>
      </c>
      <c r="J44" s="158">
        <v>2017</v>
      </c>
      <c r="K44" s="158">
        <v>2017</v>
      </c>
      <c r="L44" s="742" t="s">
        <v>592</v>
      </c>
      <c r="M44" s="743"/>
    </row>
    <row r="45" spans="1:13" ht="96.75" customHeight="1">
      <c r="A45" s="158"/>
      <c r="B45" s="742" t="s">
        <v>741</v>
      </c>
      <c r="C45" s="751"/>
      <c r="D45" s="751"/>
      <c r="E45" s="752"/>
      <c r="F45" s="174" t="s">
        <v>732</v>
      </c>
      <c r="G45" s="178">
        <v>3.195</v>
      </c>
      <c r="H45" s="179"/>
      <c r="I45" s="167" t="s">
        <v>735</v>
      </c>
      <c r="J45" s="158">
        <v>2017</v>
      </c>
      <c r="K45" s="158">
        <v>2017</v>
      </c>
      <c r="L45" s="742" t="s">
        <v>751</v>
      </c>
      <c r="M45" s="752"/>
    </row>
    <row r="46" spans="1:13" ht="99" customHeight="1">
      <c r="A46" s="158">
        <v>10</v>
      </c>
      <c r="B46" s="742" t="s">
        <v>750</v>
      </c>
      <c r="C46" s="751"/>
      <c r="D46" s="751"/>
      <c r="E46" s="752"/>
      <c r="F46" s="174" t="s">
        <v>733</v>
      </c>
      <c r="G46" s="178">
        <v>4.126</v>
      </c>
      <c r="H46" s="180"/>
      <c r="I46" s="166" t="s">
        <v>736</v>
      </c>
      <c r="J46" s="158">
        <v>2017</v>
      </c>
      <c r="K46" s="158">
        <v>2017</v>
      </c>
      <c r="L46" s="742" t="s">
        <v>751</v>
      </c>
      <c r="M46" s="752"/>
    </row>
    <row r="47" spans="1:13" ht="90" customHeight="1">
      <c r="A47" s="158">
        <v>11</v>
      </c>
      <c r="B47" s="742" t="s">
        <v>743</v>
      </c>
      <c r="C47" s="755"/>
      <c r="D47" s="755"/>
      <c r="E47" s="743"/>
      <c r="F47" s="174" t="s">
        <v>734</v>
      </c>
      <c r="G47" s="178">
        <v>2.639</v>
      </c>
      <c r="H47" s="179"/>
      <c r="I47" s="167" t="s">
        <v>737</v>
      </c>
      <c r="J47" s="158">
        <v>2017</v>
      </c>
      <c r="K47" s="158">
        <v>2017</v>
      </c>
      <c r="L47" s="742" t="s">
        <v>751</v>
      </c>
      <c r="M47" s="752"/>
    </row>
    <row r="48" spans="1:13" ht="49.5" customHeight="1">
      <c r="A48" s="158">
        <v>12</v>
      </c>
      <c r="B48" s="742" t="s">
        <v>220</v>
      </c>
      <c r="C48" s="755"/>
      <c r="D48" s="755"/>
      <c r="E48" s="743"/>
      <c r="F48" s="174" t="s">
        <v>255</v>
      </c>
      <c r="G48" s="178">
        <v>1.31</v>
      </c>
      <c r="H48" s="179"/>
      <c r="I48" s="167" t="s">
        <v>240</v>
      </c>
      <c r="J48" s="158">
        <v>2017</v>
      </c>
      <c r="K48" s="158">
        <v>2017</v>
      </c>
      <c r="L48" s="742" t="s">
        <v>592</v>
      </c>
      <c r="M48" s="743"/>
    </row>
    <row r="49" spans="1:13" ht="114.75" customHeight="1">
      <c r="A49" s="158">
        <v>13</v>
      </c>
      <c r="B49" s="742" t="s">
        <v>385</v>
      </c>
      <c r="C49" s="755"/>
      <c r="D49" s="755"/>
      <c r="E49" s="743"/>
      <c r="F49" s="174" t="s">
        <v>256</v>
      </c>
      <c r="G49" s="178">
        <v>15.217</v>
      </c>
      <c r="H49" s="179"/>
      <c r="I49" s="167" t="s">
        <v>599</v>
      </c>
      <c r="J49" s="158">
        <v>2018</v>
      </c>
      <c r="K49" s="158">
        <v>2018</v>
      </c>
      <c r="L49" s="742" t="s">
        <v>591</v>
      </c>
      <c r="M49" s="743"/>
    </row>
    <row r="50" spans="1:13" ht="47.25" customHeight="1">
      <c r="A50" s="158">
        <v>14</v>
      </c>
      <c r="B50" s="742" t="s">
        <v>126</v>
      </c>
      <c r="C50" s="751"/>
      <c r="D50" s="751"/>
      <c r="E50" s="752"/>
      <c r="F50" s="174" t="s">
        <v>256</v>
      </c>
      <c r="G50" s="178">
        <v>20</v>
      </c>
      <c r="H50" s="179"/>
      <c r="I50" s="167" t="s">
        <v>599</v>
      </c>
      <c r="J50" s="158">
        <v>2018</v>
      </c>
      <c r="K50" s="158">
        <v>2018</v>
      </c>
      <c r="L50" s="742" t="s">
        <v>591</v>
      </c>
      <c r="M50" s="743"/>
    </row>
    <row r="51" spans="1:13" ht="45.75" customHeight="1">
      <c r="A51" s="158">
        <v>15</v>
      </c>
      <c r="B51" s="742" t="s">
        <v>40</v>
      </c>
      <c r="C51" s="755"/>
      <c r="D51" s="755"/>
      <c r="E51" s="743"/>
      <c r="F51" s="174" t="s">
        <v>256</v>
      </c>
      <c r="G51" s="178">
        <v>11.603</v>
      </c>
      <c r="H51" s="179"/>
      <c r="I51" s="167" t="s">
        <v>10</v>
      </c>
      <c r="J51" s="158">
        <v>2018</v>
      </c>
      <c r="K51" s="158">
        <v>2018</v>
      </c>
      <c r="L51" s="742" t="s">
        <v>592</v>
      </c>
      <c r="M51" s="743"/>
    </row>
    <row r="52" spans="1:13" ht="102" customHeight="1">
      <c r="A52" s="158">
        <v>20</v>
      </c>
      <c r="B52" s="742" t="s">
        <v>387</v>
      </c>
      <c r="C52" s="751"/>
      <c r="D52" s="751"/>
      <c r="E52" s="752"/>
      <c r="F52" s="175" t="s">
        <v>595</v>
      </c>
      <c r="G52" s="164">
        <v>23.489</v>
      </c>
      <c r="H52" s="163"/>
      <c r="I52" s="168" t="s">
        <v>230</v>
      </c>
      <c r="J52" s="158">
        <v>2019</v>
      </c>
      <c r="K52" s="158">
        <v>2019</v>
      </c>
      <c r="L52" s="742" t="s">
        <v>593</v>
      </c>
      <c r="M52" s="743"/>
    </row>
    <row r="53" spans="1:13" ht="51" customHeight="1">
      <c r="A53" s="158">
        <v>21</v>
      </c>
      <c r="B53" s="742" t="s">
        <v>127</v>
      </c>
      <c r="C53" s="755"/>
      <c r="D53" s="755"/>
      <c r="E53" s="743"/>
      <c r="F53" s="175" t="s">
        <v>255</v>
      </c>
      <c r="G53" s="164">
        <v>21.336</v>
      </c>
      <c r="H53" s="163"/>
      <c r="I53" s="168" t="s">
        <v>230</v>
      </c>
      <c r="J53" s="158">
        <v>2019</v>
      </c>
      <c r="K53" s="158">
        <v>2019</v>
      </c>
      <c r="L53" s="742" t="s">
        <v>593</v>
      </c>
      <c r="M53" s="743"/>
    </row>
    <row r="54" spans="1:13" ht="71.25" customHeight="1">
      <c r="A54" s="158">
        <v>22</v>
      </c>
      <c r="B54" s="742" t="s">
        <v>57</v>
      </c>
      <c r="C54" s="755"/>
      <c r="D54" s="755"/>
      <c r="E54" s="743"/>
      <c r="F54" s="174" t="s">
        <v>596</v>
      </c>
      <c r="G54" s="164">
        <v>1.475</v>
      </c>
      <c r="H54" s="159"/>
      <c r="I54" s="167" t="s">
        <v>58</v>
      </c>
      <c r="J54" s="158">
        <v>2019</v>
      </c>
      <c r="K54" s="158">
        <v>2019</v>
      </c>
      <c r="L54" s="742" t="s">
        <v>592</v>
      </c>
      <c r="M54" s="743"/>
    </row>
    <row r="55" spans="1:19" ht="51.75" customHeight="1">
      <c r="A55" s="158">
        <v>23</v>
      </c>
      <c r="B55" s="742" t="s">
        <v>59</v>
      </c>
      <c r="C55" s="755"/>
      <c r="D55" s="755"/>
      <c r="E55" s="743"/>
      <c r="F55" s="174" t="s">
        <v>597</v>
      </c>
      <c r="G55" s="164">
        <v>1.733</v>
      </c>
      <c r="H55" s="159"/>
      <c r="I55" s="167" t="s">
        <v>60</v>
      </c>
      <c r="J55" s="158">
        <v>2019</v>
      </c>
      <c r="K55" s="158">
        <v>2019</v>
      </c>
      <c r="L55" s="742" t="s">
        <v>592</v>
      </c>
      <c r="M55" s="743"/>
      <c r="S55" s="150" t="s">
        <v>132</v>
      </c>
    </row>
    <row r="56" spans="1:13" ht="15.75">
      <c r="A56" s="158">
        <v>24</v>
      </c>
      <c r="B56" s="770" t="s">
        <v>115</v>
      </c>
      <c r="C56" s="771"/>
      <c r="D56" s="771"/>
      <c r="E56" s="771"/>
      <c r="F56" s="168" t="s">
        <v>699</v>
      </c>
      <c r="G56" s="190">
        <v>4.65</v>
      </c>
      <c r="H56" s="189"/>
      <c r="I56" s="189"/>
      <c r="J56" s="158">
        <v>2016</v>
      </c>
      <c r="K56" s="158">
        <v>2019</v>
      </c>
      <c r="L56" s="742" t="s">
        <v>701</v>
      </c>
      <c r="M56" s="743"/>
    </row>
    <row r="58" spans="1:13" ht="15.75" customHeight="1">
      <c r="A58" s="748" t="s">
        <v>622</v>
      </c>
      <c r="B58" s="748"/>
      <c r="C58" s="748"/>
      <c r="D58" s="748"/>
      <c r="E58" s="748"/>
      <c r="F58" s="748"/>
      <c r="G58" s="748"/>
      <c r="H58" s="748"/>
      <c r="I58" s="748"/>
      <c r="J58" s="748"/>
      <c r="K58" s="748"/>
      <c r="L58" s="748"/>
      <c r="M58" s="748"/>
    </row>
    <row r="59" spans="1:13" ht="15.75">
      <c r="A59" s="748"/>
      <c r="B59" s="748"/>
      <c r="C59" s="748"/>
      <c r="D59" s="748"/>
      <c r="E59" s="748"/>
      <c r="F59" s="748"/>
      <c r="G59" s="748"/>
      <c r="H59" s="748"/>
      <c r="I59" s="748"/>
      <c r="J59" s="748"/>
      <c r="K59" s="748"/>
      <c r="L59" s="748"/>
      <c r="M59" s="748"/>
    </row>
    <row r="60" spans="1:13" ht="15.75">
      <c r="A60" s="748"/>
      <c r="B60" s="748"/>
      <c r="C60" s="748"/>
      <c r="D60" s="748"/>
      <c r="E60" s="748"/>
      <c r="F60" s="748"/>
      <c r="G60" s="748"/>
      <c r="H60" s="748"/>
      <c r="I60" s="748"/>
      <c r="J60" s="748"/>
      <c r="K60" s="748"/>
      <c r="L60" s="748"/>
      <c r="M60" s="748"/>
    </row>
    <row r="61" spans="1:13" ht="15.75">
      <c r="A61" s="748"/>
      <c r="B61" s="748"/>
      <c r="C61" s="748"/>
      <c r="D61" s="748"/>
      <c r="E61" s="748"/>
      <c r="F61" s="748"/>
      <c r="G61" s="748"/>
      <c r="H61" s="748"/>
      <c r="I61" s="748"/>
      <c r="J61" s="748"/>
      <c r="K61" s="748"/>
      <c r="L61" s="748"/>
      <c r="M61" s="748"/>
    </row>
    <row r="62" spans="1:13" ht="15.7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</row>
    <row r="63" spans="1:13" ht="15.7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</row>
    <row r="64" spans="1:13" ht="15.7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</row>
    <row r="65" spans="1:13" ht="15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</row>
    <row r="66" spans="1:13" ht="15.75">
      <c r="A66" s="748" t="s">
        <v>56</v>
      </c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156"/>
    </row>
    <row r="67" spans="1:13" ht="15.75">
      <c r="A67" s="161"/>
      <c r="B67" s="161"/>
      <c r="C67" s="161"/>
      <c r="D67" s="161"/>
      <c r="E67" s="161"/>
      <c r="F67" s="161"/>
      <c r="G67" s="161"/>
      <c r="H67" s="161"/>
      <c r="I67" s="161"/>
      <c r="L67" s="155"/>
      <c r="M67" s="155"/>
    </row>
  </sheetData>
  <sheetProtection/>
  <mergeCells count="62">
    <mergeCell ref="B45:E45"/>
    <mergeCell ref="L45:M45"/>
    <mergeCell ref="A35:A36"/>
    <mergeCell ref="F35:F36"/>
    <mergeCell ref="G36:H36"/>
    <mergeCell ref="B38:E38"/>
    <mergeCell ref="B39:E39"/>
    <mergeCell ref="B40:E40"/>
    <mergeCell ref="L40:M40"/>
    <mergeCell ref="L38:M38"/>
    <mergeCell ref="L48:M48"/>
    <mergeCell ref="L55:M55"/>
    <mergeCell ref="L53:M53"/>
    <mergeCell ref="L54:M54"/>
    <mergeCell ref="L52:M52"/>
    <mergeCell ref="L51:M51"/>
    <mergeCell ref="L49:M49"/>
    <mergeCell ref="A58:M61"/>
    <mergeCell ref="L37:M37"/>
    <mergeCell ref="L39:M39"/>
    <mergeCell ref="B54:E54"/>
    <mergeCell ref="L46:M46"/>
    <mergeCell ref="B55:E55"/>
    <mergeCell ref="B56:E56"/>
    <mergeCell ref="B52:E52"/>
    <mergeCell ref="B53:E53"/>
    <mergeCell ref="L50:M50"/>
    <mergeCell ref="I35:I36"/>
    <mergeCell ref="J35:K36"/>
    <mergeCell ref="L35:M36"/>
    <mergeCell ref="B35:E36"/>
    <mergeCell ref="A18:L18"/>
    <mergeCell ref="A20:L20"/>
    <mergeCell ref="A21:L21"/>
    <mergeCell ref="A23:L23"/>
    <mergeCell ref="A66:L66"/>
    <mergeCell ref="B37:E37"/>
    <mergeCell ref="B49:E49"/>
    <mergeCell ref="L47:M47"/>
    <mergeCell ref="B46:E46"/>
    <mergeCell ref="B47:E47"/>
    <mergeCell ref="B48:E48"/>
    <mergeCell ref="B43:E43"/>
    <mergeCell ref="B51:E51"/>
    <mergeCell ref="B50:E50"/>
    <mergeCell ref="B41:E41"/>
    <mergeCell ref="L41:M41"/>
    <mergeCell ref="B44:E44"/>
    <mergeCell ref="L44:M44"/>
    <mergeCell ref="L43:M43"/>
    <mergeCell ref="B42:E42"/>
    <mergeCell ref="L42:M42"/>
    <mergeCell ref="L56:M56"/>
    <mergeCell ref="M15:N15"/>
    <mergeCell ref="M8:N8"/>
    <mergeCell ref="M7:N7"/>
    <mergeCell ref="A24:L24"/>
    <mergeCell ref="A32:L33"/>
    <mergeCell ref="A25:L25"/>
    <mergeCell ref="A22:L22"/>
    <mergeCell ref="A27:M28"/>
    <mergeCell ref="A29:M30"/>
  </mergeCells>
  <printOptions/>
  <pageMargins left="0.75" right="0.75" top="1" bottom="1" header="0.5" footer="0.5"/>
  <pageSetup horizontalDpi="600" verticalDpi="600" orientation="landscape" paperSize="9" scale="74" r:id="rId1"/>
  <rowBreaks count="2" manualBreakCount="2">
    <brk id="33" max="255" man="1"/>
    <brk id="4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P46"/>
  <sheetViews>
    <sheetView view="pageBreakPreview" zoomScaleSheetLayoutView="100" zoomScalePageLayoutView="0" workbookViewId="0" topLeftCell="U1">
      <selection activeCell="GK27" sqref="GK27:GT27"/>
    </sheetView>
  </sheetViews>
  <sheetFormatPr defaultColWidth="0.875" defaultRowHeight="12.75"/>
  <cols>
    <col min="1" max="5" width="0.875" style="1" customWidth="1"/>
    <col min="6" max="6" width="1.00390625" style="1" customWidth="1"/>
    <col min="7" max="7" width="0.74609375" style="1" customWidth="1"/>
    <col min="8" max="8" width="1.00390625" style="1" customWidth="1"/>
    <col min="9" max="51" width="0.875" style="1" customWidth="1"/>
    <col min="52" max="52" width="1.625" style="1" customWidth="1"/>
    <col min="53" max="139" width="0.875" style="1" customWidth="1"/>
    <col min="140" max="140" width="0.2421875" style="1" customWidth="1"/>
    <col min="141" max="145" width="0.875" style="1" hidden="1" customWidth="1"/>
    <col min="146" max="152" width="0.875" style="1" customWidth="1"/>
    <col min="153" max="156" width="0.875" style="1" hidden="1" customWidth="1"/>
    <col min="157" max="171" width="0.875" style="1" customWidth="1"/>
    <col min="172" max="172" width="0.37109375" style="1" customWidth="1"/>
    <col min="173" max="174" width="0.875" style="1" hidden="1" customWidth="1"/>
    <col min="175" max="187" width="0.875" style="1" customWidth="1"/>
    <col min="188" max="188" width="0.74609375" style="1" customWidth="1"/>
    <col min="189" max="192" width="0.875" style="1" hidden="1" customWidth="1"/>
    <col min="193" max="199" width="0.875" style="1" customWidth="1"/>
    <col min="200" max="200" width="2.00390625" style="1" customWidth="1"/>
    <col min="201" max="201" width="3.375" style="1" customWidth="1"/>
    <col min="202" max="202" width="5.00390625" style="1" customWidth="1"/>
    <col min="203" max="222" width="0.875" style="1" customWidth="1"/>
    <col min="223" max="224" width="0.875" style="1" hidden="1" customWidth="1"/>
    <col min="225" max="230" width="0.875" style="1" customWidth="1"/>
    <col min="231" max="231" width="1.00390625" style="1" customWidth="1"/>
    <col min="232" max="232" width="1.875" style="1" customWidth="1"/>
    <col min="233" max="243" width="0.875" style="1" customWidth="1"/>
    <col min="244" max="244" width="0.2421875" style="1" customWidth="1"/>
    <col min="245" max="249" width="0.875" style="1" customWidth="1"/>
    <col min="250" max="250" width="5.875" style="1" customWidth="1"/>
    <col min="251" max="16384" width="0.875" style="1" customWidth="1"/>
  </cols>
  <sheetData>
    <row r="1" spans="228:250" s="2" customFormat="1" ht="29.25" customHeight="1">
      <c r="HT1" s="478" t="s">
        <v>431</v>
      </c>
      <c r="HU1" s="478"/>
      <c r="HV1" s="478"/>
      <c r="HW1" s="478"/>
      <c r="HX1" s="478"/>
      <c r="HY1" s="478"/>
      <c r="HZ1" s="478"/>
      <c r="IA1" s="478"/>
      <c r="IB1" s="478"/>
      <c r="IC1" s="478"/>
      <c r="ID1" s="478"/>
      <c r="IE1" s="478"/>
      <c r="IF1" s="478"/>
      <c r="IG1" s="478"/>
      <c r="IH1" s="478"/>
      <c r="II1" s="478"/>
      <c r="IJ1" s="478"/>
      <c r="IK1" s="478"/>
      <c r="IL1" s="478"/>
      <c r="IM1" s="478"/>
      <c r="IN1" s="478"/>
      <c r="IO1" s="478"/>
      <c r="IP1" s="478"/>
    </row>
    <row r="2" spans="1:250" s="4" customFormat="1" ht="22.5" customHeight="1">
      <c r="A2" s="482" t="s">
        <v>143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  <c r="EU2" s="482"/>
      <c r="EV2" s="482"/>
      <c r="EW2" s="482"/>
      <c r="EX2" s="482"/>
      <c r="EY2" s="482"/>
      <c r="EZ2" s="482"/>
      <c r="FA2" s="482"/>
      <c r="FB2" s="482"/>
      <c r="FC2" s="482"/>
      <c r="FD2" s="482"/>
      <c r="FE2" s="482"/>
      <c r="FF2" s="482"/>
      <c r="FG2" s="482"/>
      <c r="FH2" s="482"/>
      <c r="FI2" s="482"/>
      <c r="FJ2" s="482"/>
      <c r="FK2" s="482"/>
      <c r="FL2" s="482"/>
      <c r="FM2" s="482"/>
      <c r="FN2" s="482"/>
      <c r="FO2" s="482"/>
      <c r="FP2" s="482"/>
      <c r="FQ2" s="482"/>
      <c r="FR2" s="482"/>
      <c r="FS2" s="482"/>
      <c r="FT2" s="482"/>
      <c r="FU2" s="482"/>
      <c r="FV2" s="482"/>
      <c r="FW2" s="482"/>
      <c r="FX2" s="482"/>
      <c r="FY2" s="482"/>
      <c r="FZ2" s="482"/>
      <c r="GA2" s="482"/>
      <c r="GB2" s="482"/>
      <c r="GC2" s="482"/>
      <c r="GD2" s="482"/>
      <c r="GE2" s="482"/>
      <c r="GF2" s="482"/>
      <c r="GG2" s="482"/>
      <c r="GH2" s="482"/>
      <c r="GI2" s="482"/>
      <c r="GJ2" s="482"/>
      <c r="GK2" s="482"/>
      <c r="GL2" s="482"/>
      <c r="GM2" s="482"/>
      <c r="GN2" s="482"/>
      <c r="GO2" s="482"/>
      <c r="GP2" s="482"/>
      <c r="GQ2" s="482"/>
      <c r="GR2" s="482"/>
      <c r="GS2" s="482"/>
      <c r="GT2" s="482"/>
      <c r="GU2" s="482"/>
      <c r="GV2" s="482"/>
      <c r="GW2" s="482"/>
      <c r="GX2" s="482"/>
      <c r="GY2" s="482"/>
      <c r="GZ2" s="482"/>
      <c r="HA2" s="482"/>
      <c r="HB2" s="482"/>
      <c r="HC2" s="482"/>
      <c r="HD2" s="482"/>
      <c r="HE2" s="482"/>
      <c r="HF2" s="482"/>
      <c r="HG2" s="482"/>
      <c r="HH2" s="482"/>
      <c r="HI2" s="482"/>
      <c r="HJ2" s="482"/>
      <c r="HK2" s="482"/>
      <c r="HL2" s="482"/>
      <c r="HM2" s="482"/>
      <c r="HN2" s="482"/>
      <c r="HO2" s="482"/>
      <c r="HP2" s="482"/>
      <c r="HQ2" s="482"/>
      <c r="HR2" s="482"/>
      <c r="HS2" s="482"/>
      <c r="HT2" s="482"/>
      <c r="HU2" s="482"/>
      <c r="HV2" s="482"/>
      <c r="HW2" s="482"/>
      <c r="HX2" s="482"/>
      <c r="HY2" s="482"/>
      <c r="HZ2" s="482"/>
      <c r="IA2" s="482"/>
      <c r="IB2" s="482"/>
      <c r="IC2" s="482"/>
      <c r="ID2" s="482"/>
      <c r="IE2" s="482"/>
      <c r="IF2" s="482"/>
      <c r="IG2" s="482"/>
      <c r="IH2" s="482"/>
      <c r="II2" s="482"/>
      <c r="IJ2" s="482"/>
      <c r="IK2" s="12"/>
      <c r="IL2" s="12"/>
      <c r="IM2" s="12"/>
      <c r="IN2" s="12"/>
      <c r="IO2" s="12"/>
      <c r="IP2" s="12"/>
    </row>
    <row r="3" spans="228:250" ht="22.5" customHeight="1">
      <c r="HT3" s="566" t="s">
        <v>211</v>
      </c>
      <c r="HU3" s="566"/>
      <c r="HV3" s="566"/>
      <c r="HW3" s="566"/>
      <c r="HX3" s="566"/>
      <c r="HY3" s="566"/>
      <c r="HZ3" s="566"/>
      <c r="IA3" s="566"/>
      <c r="IB3" s="566"/>
      <c r="IC3" s="566"/>
      <c r="ID3" s="566"/>
      <c r="IE3" s="566"/>
      <c r="IF3" s="566"/>
      <c r="IG3" s="566"/>
      <c r="IH3" s="566"/>
      <c r="II3" s="566"/>
      <c r="IJ3" s="566"/>
      <c r="IK3" s="566"/>
      <c r="IL3" s="566"/>
      <c r="IM3" s="566"/>
      <c r="IN3" s="566"/>
      <c r="IO3" s="566"/>
      <c r="IP3" s="566"/>
    </row>
    <row r="4" spans="228:250" ht="22.5" customHeight="1">
      <c r="HT4" s="566" t="s">
        <v>212</v>
      </c>
      <c r="HU4" s="566"/>
      <c r="HV4" s="566"/>
      <c r="HW4" s="566"/>
      <c r="HX4" s="566"/>
      <c r="HY4" s="566"/>
      <c r="HZ4" s="566"/>
      <c r="IA4" s="566"/>
      <c r="IB4" s="566"/>
      <c r="IC4" s="566"/>
      <c r="ID4" s="566"/>
      <c r="IE4" s="566"/>
      <c r="IF4" s="566"/>
      <c r="IG4" s="566"/>
      <c r="IH4" s="566"/>
      <c r="II4" s="566"/>
      <c r="IJ4" s="566"/>
      <c r="IK4" s="566"/>
      <c r="IL4" s="566"/>
      <c r="IM4" s="566"/>
      <c r="IN4" s="566"/>
      <c r="IO4" s="566"/>
      <c r="IP4" s="566"/>
    </row>
    <row r="5" spans="124:250" ht="22.5" customHeight="1">
      <c r="DT5" s="1" t="s">
        <v>132</v>
      </c>
      <c r="HO5" s="483" t="s">
        <v>131</v>
      </c>
      <c r="HP5" s="483"/>
      <c r="HQ5" s="483"/>
      <c r="HR5" s="483"/>
      <c r="HS5" s="483"/>
      <c r="HT5" s="483"/>
      <c r="HU5" s="483"/>
      <c r="HV5" s="483"/>
      <c r="HW5" s="483"/>
      <c r="HX5" s="483"/>
      <c r="HY5" s="483"/>
      <c r="HZ5" s="483"/>
      <c r="IA5" s="483"/>
      <c r="IB5" s="483"/>
      <c r="IC5" s="483"/>
      <c r="ID5" s="483"/>
      <c r="IE5" s="483"/>
      <c r="IF5" s="483"/>
      <c r="IG5" s="483"/>
      <c r="IH5" s="483"/>
      <c r="II5" s="483"/>
      <c r="IJ5" s="483"/>
      <c r="IK5" s="483"/>
      <c r="IL5" s="483"/>
      <c r="IM5" s="483"/>
      <c r="IN5" s="483"/>
      <c r="IO5" s="483"/>
      <c r="IP5" s="483"/>
    </row>
    <row r="6" spans="222:250" ht="11.25">
      <c r="HN6" s="6"/>
      <c r="HO6" s="815"/>
      <c r="HP6" s="815"/>
      <c r="HQ6" s="815"/>
      <c r="HR6" s="815"/>
      <c r="HS6" s="815"/>
      <c r="HT6" s="815"/>
      <c r="HU6" s="815"/>
      <c r="HV6" s="815"/>
      <c r="HW6" s="815"/>
      <c r="HX6" s="815"/>
      <c r="HY6" s="815"/>
      <c r="HZ6" s="815"/>
      <c r="IA6" s="815"/>
      <c r="IB6" s="815"/>
      <c r="IC6" s="815"/>
      <c r="ID6" s="815"/>
      <c r="IE6" s="815"/>
      <c r="IF6" s="815"/>
      <c r="IG6" s="815"/>
      <c r="IH6" s="815"/>
      <c r="II6" s="815"/>
      <c r="IJ6" s="815"/>
      <c r="IK6" s="815"/>
      <c r="IL6" s="815"/>
      <c r="IM6" s="815"/>
      <c r="IN6" s="815"/>
      <c r="IO6" s="815"/>
      <c r="IP6" s="815"/>
    </row>
    <row r="7" spans="223:250" ht="12.75" customHeight="1">
      <c r="HO7" s="484" t="s">
        <v>300</v>
      </c>
      <c r="HP7" s="484"/>
      <c r="HQ7" s="484"/>
      <c r="HR7" s="484"/>
      <c r="HS7" s="484"/>
      <c r="HT7" s="484"/>
      <c r="HU7" s="484"/>
      <c r="HV7" s="484"/>
      <c r="HW7" s="484"/>
      <c r="HX7" s="484"/>
      <c r="HY7" s="484"/>
      <c r="HZ7" s="484"/>
      <c r="IA7" s="484"/>
      <c r="IB7" s="484"/>
      <c r="IC7" s="484"/>
      <c r="ID7" s="484"/>
      <c r="IE7" s="484"/>
      <c r="IF7" s="484"/>
      <c r="IG7" s="484"/>
      <c r="IH7" s="484"/>
      <c r="II7" s="484"/>
      <c r="IJ7" s="484"/>
      <c r="IK7" s="484"/>
      <c r="IL7" s="484"/>
      <c r="IM7" s="484"/>
      <c r="IN7" s="484"/>
      <c r="IO7" s="484"/>
      <c r="IP7" s="484"/>
    </row>
    <row r="8" spans="222:250" ht="11.25">
      <c r="HN8" s="483" t="s">
        <v>301</v>
      </c>
      <c r="HO8" s="483"/>
      <c r="HP8" s="813"/>
      <c r="HQ8" s="813"/>
      <c r="HR8" s="813"/>
      <c r="HS8" s="426" t="s">
        <v>301</v>
      </c>
      <c r="HT8" s="426"/>
      <c r="HU8" s="813"/>
      <c r="HV8" s="813"/>
      <c r="HW8" s="813"/>
      <c r="HX8" s="813"/>
      <c r="HY8" s="813"/>
      <c r="HZ8" s="813"/>
      <c r="IA8" s="813"/>
      <c r="IB8" s="813"/>
      <c r="IC8" s="813"/>
      <c r="ID8" s="813"/>
      <c r="IE8" s="813"/>
      <c r="IF8" s="483">
        <v>20</v>
      </c>
      <c r="IG8" s="483"/>
      <c r="IH8" s="483"/>
      <c r="II8" s="817"/>
      <c r="IJ8" s="817"/>
      <c r="IK8" s="817"/>
      <c r="IM8" s="5" t="s">
        <v>303</v>
      </c>
      <c r="IP8" s="5"/>
    </row>
    <row r="9" ht="11.25">
      <c r="IP9" s="3" t="s">
        <v>302</v>
      </c>
    </row>
    <row r="10" ht="12" thickBot="1"/>
    <row r="11" spans="1:250" s="2" customFormat="1" ht="32.25" customHeight="1">
      <c r="A11" s="807" t="s">
        <v>432</v>
      </c>
      <c r="B11" s="808"/>
      <c r="C11" s="808"/>
      <c r="D11" s="809"/>
      <c r="E11" s="812" t="s">
        <v>433</v>
      </c>
      <c r="F11" s="808"/>
      <c r="G11" s="808"/>
      <c r="H11" s="808"/>
      <c r="I11" s="808"/>
      <c r="J11" s="808"/>
      <c r="K11" s="808"/>
      <c r="L11" s="808"/>
      <c r="M11" s="808"/>
      <c r="N11" s="808"/>
      <c r="O11" s="808"/>
      <c r="P11" s="808"/>
      <c r="Q11" s="808"/>
      <c r="R11" s="808"/>
      <c r="S11" s="808"/>
      <c r="T11" s="808"/>
      <c r="U11" s="808"/>
      <c r="V11" s="808"/>
      <c r="W11" s="808"/>
      <c r="X11" s="808"/>
      <c r="Y11" s="808"/>
      <c r="Z11" s="808"/>
      <c r="AA11" s="808"/>
      <c r="AB11" s="808"/>
      <c r="AC11" s="808"/>
      <c r="AD11" s="809"/>
      <c r="AE11" s="812" t="s">
        <v>434</v>
      </c>
      <c r="AF11" s="808"/>
      <c r="AG11" s="808"/>
      <c r="AH11" s="808"/>
      <c r="AI11" s="808"/>
      <c r="AJ11" s="808"/>
      <c r="AK11" s="808"/>
      <c r="AL11" s="808"/>
      <c r="AM11" s="808"/>
      <c r="AN11" s="808"/>
      <c r="AO11" s="808"/>
      <c r="AP11" s="806" t="s">
        <v>435</v>
      </c>
      <c r="AQ11" s="806"/>
      <c r="AR11" s="806"/>
      <c r="AS11" s="806"/>
      <c r="AT11" s="806"/>
      <c r="AU11" s="806"/>
      <c r="AV11" s="806"/>
      <c r="AW11" s="806"/>
      <c r="AX11" s="806"/>
      <c r="AY11" s="806"/>
      <c r="AZ11" s="806"/>
      <c r="BA11" s="806" t="s">
        <v>436</v>
      </c>
      <c r="BB11" s="806"/>
      <c r="BC11" s="806"/>
      <c r="BD11" s="806"/>
      <c r="BE11" s="806"/>
      <c r="BF11" s="806"/>
      <c r="BG11" s="806"/>
      <c r="BH11" s="806"/>
      <c r="BI11" s="806"/>
      <c r="BJ11" s="806"/>
      <c r="BK11" s="806"/>
      <c r="BL11" s="806"/>
      <c r="BM11" s="806"/>
      <c r="BN11" s="806"/>
      <c r="BO11" s="806"/>
      <c r="BP11" s="806"/>
      <c r="BQ11" s="806"/>
      <c r="BR11" s="806"/>
      <c r="BS11" s="806"/>
      <c r="BT11" s="806"/>
      <c r="BU11" s="806"/>
      <c r="BV11" s="806"/>
      <c r="BW11" s="806"/>
      <c r="BX11" s="806"/>
      <c r="BY11" s="806"/>
      <c r="BZ11" s="806"/>
      <c r="CA11" s="806" t="s">
        <v>437</v>
      </c>
      <c r="CB11" s="806"/>
      <c r="CC11" s="806"/>
      <c r="CD11" s="806"/>
      <c r="CE11" s="806"/>
      <c r="CF11" s="806"/>
      <c r="CG11" s="806"/>
      <c r="CH11" s="806" t="s">
        <v>438</v>
      </c>
      <c r="CI11" s="806"/>
      <c r="CJ11" s="806"/>
      <c r="CK11" s="806"/>
      <c r="CL11" s="806"/>
      <c r="CM11" s="806"/>
      <c r="CN11" s="806"/>
      <c r="CO11" s="806"/>
      <c r="CP11" s="806"/>
      <c r="CQ11" s="806"/>
      <c r="CR11" s="806"/>
      <c r="CS11" s="806"/>
      <c r="CT11" s="806"/>
      <c r="CU11" s="806"/>
      <c r="CV11" s="806"/>
      <c r="CW11" s="806"/>
      <c r="CX11" s="806" t="s">
        <v>439</v>
      </c>
      <c r="CY11" s="806"/>
      <c r="CZ11" s="806"/>
      <c r="DA11" s="806"/>
      <c r="DB11" s="806"/>
      <c r="DC11" s="806"/>
      <c r="DD11" s="806"/>
      <c r="DE11" s="806"/>
      <c r="DF11" s="806"/>
      <c r="DG11" s="806"/>
      <c r="DH11" s="806"/>
      <c r="DI11" s="806"/>
      <c r="DJ11" s="806"/>
      <c r="DK11" s="806"/>
      <c r="DL11" s="806"/>
      <c r="DM11" s="806"/>
      <c r="DN11" s="806"/>
      <c r="DO11" s="806"/>
      <c r="DP11" s="806"/>
      <c r="DQ11" s="806"/>
      <c r="DR11" s="806"/>
      <c r="DS11" s="806"/>
      <c r="DT11" s="806"/>
      <c r="DU11" s="806"/>
      <c r="DV11" s="806"/>
      <c r="DW11" s="806"/>
      <c r="DX11" s="806"/>
      <c r="DY11" s="806"/>
      <c r="DZ11" s="806"/>
      <c r="EA11" s="806"/>
      <c r="EB11" s="806"/>
      <c r="EC11" s="806"/>
      <c r="ED11" s="806" t="s">
        <v>440</v>
      </c>
      <c r="EE11" s="806"/>
      <c r="EF11" s="806"/>
      <c r="EG11" s="806"/>
      <c r="EH11" s="806"/>
      <c r="EI11" s="806"/>
      <c r="EJ11" s="806"/>
      <c r="EK11" s="806"/>
      <c r="EL11" s="806"/>
      <c r="EM11" s="806"/>
      <c r="EN11" s="806"/>
      <c r="EO11" s="806"/>
      <c r="EP11" s="806" t="s">
        <v>441</v>
      </c>
      <c r="EQ11" s="806"/>
      <c r="ER11" s="806"/>
      <c r="ES11" s="806"/>
      <c r="ET11" s="806"/>
      <c r="EU11" s="806"/>
      <c r="EV11" s="806"/>
      <c r="EW11" s="806"/>
      <c r="EX11" s="806"/>
      <c r="EY11" s="806"/>
      <c r="EZ11" s="806"/>
      <c r="FA11" s="806" t="s">
        <v>442</v>
      </c>
      <c r="FB11" s="806"/>
      <c r="FC11" s="806"/>
      <c r="FD11" s="806"/>
      <c r="FE11" s="806"/>
      <c r="FF11" s="806"/>
      <c r="FG11" s="806"/>
      <c r="FH11" s="806"/>
      <c r="FI11" s="806"/>
      <c r="FJ11" s="806"/>
      <c r="FK11" s="806"/>
      <c r="FL11" s="806"/>
      <c r="FM11" s="806"/>
      <c r="FN11" s="806"/>
      <c r="FO11" s="806"/>
      <c r="FP11" s="806"/>
      <c r="FQ11" s="806"/>
      <c r="FR11" s="806"/>
      <c r="FS11" s="806" t="s">
        <v>443</v>
      </c>
      <c r="FT11" s="806"/>
      <c r="FU11" s="806"/>
      <c r="FV11" s="806"/>
      <c r="FW11" s="806"/>
      <c r="FX11" s="806"/>
      <c r="FY11" s="806"/>
      <c r="FZ11" s="806"/>
      <c r="GA11" s="806"/>
      <c r="GB11" s="806"/>
      <c r="GC11" s="806"/>
      <c r="GD11" s="806"/>
      <c r="GE11" s="806"/>
      <c r="GF11" s="806"/>
      <c r="GG11" s="806"/>
      <c r="GH11" s="806"/>
      <c r="GI11" s="806"/>
      <c r="GJ11" s="806"/>
      <c r="GK11" s="806" t="s">
        <v>444</v>
      </c>
      <c r="GL11" s="806"/>
      <c r="GM11" s="806"/>
      <c r="GN11" s="806"/>
      <c r="GO11" s="806"/>
      <c r="GP11" s="806"/>
      <c r="GQ11" s="806"/>
      <c r="GR11" s="806"/>
      <c r="GS11" s="806"/>
      <c r="GT11" s="806"/>
      <c r="GU11" s="806"/>
      <c r="GV11" s="806"/>
      <c r="GW11" s="806"/>
      <c r="GX11" s="806"/>
      <c r="GY11" s="806"/>
      <c r="GZ11" s="806"/>
      <c r="HA11" s="806"/>
      <c r="HB11" s="806"/>
      <c r="HC11" s="806"/>
      <c r="HD11" s="806"/>
      <c r="HE11" s="806"/>
      <c r="HF11" s="806"/>
      <c r="HG11" s="806"/>
      <c r="HH11" s="806"/>
      <c r="HI11" s="806"/>
      <c r="HJ11" s="806"/>
      <c r="HK11" s="806"/>
      <c r="HL11" s="806"/>
      <c r="HM11" s="806"/>
      <c r="HN11" s="806"/>
      <c r="HO11" s="806"/>
      <c r="HP11" s="806"/>
      <c r="HQ11" s="806" t="s">
        <v>445</v>
      </c>
      <c r="HR11" s="806"/>
      <c r="HS11" s="806"/>
      <c r="HT11" s="806"/>
      <c r="HU11" s="806"/>
      <c r="HV11" s="806"/>
      <c r="HW11" s="806"/>
      <c r="HX11" s="806"/>
      <c r="HY11" s="806"/>
      <c r="HZ11" s="806"/>
      <c r="IA11" s="806"/>
      <c r="IB11" s="806"/>
      <c r="IC11" s="806"/>
      <c r="ID11" s="806"/>
      <c r="IE11" s="806"/>
      <c r="IF11" s="806"/>
      <c r="IG11" s="806"/>
      <c r="IH11" s="806"/>
      <c r="II11" s="806"/>
      <c r="IJ11" s="806"/>
      <c r="IK11" s="806"/>
      <c r="IL11" s="806"/>
      <c r="IM11" s="806"/>
      <c r="IN11" s="806"/>
      <c r="IO11" s="806"/>
      <c r="IP11" s="816"/>
    </row>
    <row r="12" spans="1:250" s="2" customFormat="1" ht="21.75" customHeight="1">
      <c r="A12" s="810"/>
      <c r="B12" s="583"/>
      <c r="C12" s="583"/>
      <c r="D12" s="584"/>
      <c r="E12" s="582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4"/>
      <c r="AE12" s="582"/>
      <c r="AF12" s="583"/>
      <c r="AG12" s="583"/>
      <c r="AH12" s="583"/>
      <c r="AI12" s="583"/>
      <c r="AJ12" s="583"/>
      <c r="AK12" s="583"/>
      <c r="AL12" s="583"/>
      <c r="AM12" s="583"/>
      <c r="AN12" s="583"/>
      <c r="AO12" s="583"/>
      <c r="AP12" s="801"/>
      <c r="AQ12" s="801"/>
      <c r="AR12" s="801"/>
      <c r="AS12" s="801"/>
      <c r="AT12" s="801"/>
      <c r="AU12" s="801"/>
      <c r="AV12" s="801"/>
      <c r="AW12" s="801"/>
      <c r="AX12" s="801"/>
      <c r="AY12" s="801"/>
      <c r="AZ12" s="801"/>
      <c r="BA12" s="801" t="s">
        <v>446</v>
      </c>
      <c r="BB12" s="801"/>
      <c r="BC12" s="801"/>
      <c r="BD12" s="801"/>
      <c r="BE12" s="801"/>
      <c r="BF12" s="801"/>
      <c r="BG12" s="801"/>
      <c r="BH12" s="801"/>
      <c r="BI12" s="801"/>
      <c r="BJ12" s="801" t="s">
        <v>447</v>
      </c>
      <c r="BK12" s="801"/>
      <c r="BL12" s="801"/>
      <c r="BM12" s="801"/>
      <c r="BN12" s="801"/>
      <c r="BO12" s="801"/>
      <c r="BP12" s="801"/>
      <c r="BQ12" s="801"/>
      <c r="BR12" s="801"/>
      <c r="BS12" s="801" t="s">
        <v>448</v>
      </c>
      <c r="BT12" s="802"/>
      <c r="BU12" s="802"/>
      <c r="BV12" s="802"/>
      <c r="BW12" s="802"/>
      <c r="BX12" s="802"/>
      <c r="BY12" s="802"/>
      <c r="BZ12" s="802"/>
      <c r="CA12" s="801"/>
      <c r="CB12" s="801"/>
      <c r="CC12" s="801"/>
      <c r="CD12" s="801"/>
      <c r="CE12" s="801"/>
      <c r="CF12" s="801"/>
      <c r="CG12" s="801"/>
      <c r="CH12" s="801" t="s">
        <v>449</v>
      </c>
      <c r="CI12" s="801"/>
      <c r="CJ12" s="801"/>
      <c r="CK12" s="801"/>
      <c r="CL12" s="801"/>
      <c r="CM12" s="801"/>
      <c r="CN12" s="801"/>
      <c r="CO12" s="801"/>
      <c r="CP12" s="801" t="s">
        <v>450</v>
      </c>
      <c r="CQ12" s="801"/>
      <c r="CR12" s="801"/>
      <c r="CS12" s="801"/>
      <c r="CT12" s="801"/>
      <c r="CU12" s="801"/>
      <c r="CV12" s="801"/>
      <c r="CW12" s="801"/>
      <c r="CX12" s="801" t="s">
        <v>451</v>
      </c>
      <c r="CY12" s="801"/>
      <c r="CZ12" s="801"/>
      <c r="DA12" s="801"/>
      <c r="DB12" s="801"/>
      <c r="DC12" s="801"/>
      <c r="DD12" s="801"/>
      <c r="DE12" s="801"/>
      <c r="DF12" s="801" t="s">
        <v>452</v>
      </c>
      <c r="DG12" s="801"/>
      <c r="DH12" s="801"/>
      <c r="DI12" s="801"/>
      <c r="DJ12" s="801"/>
      <c r="DK12" s="801"/>
      <c r="DL12" s="801"/>
      <c r="DM12" s="801"/>
      <c r="DN12" s="801" t="s">
        <v>453</v>
      </c>
      <c r="DO12" s="801"/>
      <c r="DP12" s="801"/>
      <c r="DQ12" s="801"/>
      <c r="DR12" s="801"/>
      <c r="DS12" s="801"/>
      <c r="DT12" s="801"/>
      <c r="DU12" s="801"/>
      <c r="DV12" s="801" t="s">
        <v>454</v>
      </c>
      <c r="DW12" s="801"/>
      <c r="DX12" s="801"/>
      <c r="DY12" s="801"/>
      <c r="DZ12" s="801"/>
      <c r="EA12" s="801"/>
      <c r="EB12" s="801"/>
      <c r="EC12" s="801"/>
      <c r="ED12" s="801"/>
      <c r="EE12" s="801"/>
      <c r="EF12" s="801"/>
      <c r="EG12" s="801"/>
      <c r="EH12" s="801"/>
      <c r="EI12" s="801"/>
      <c r="EJ12" s="801"/>
      <c r="EK12" s="801"/>
      <c r="EL12" s="801"/>
      <c r="EM12" s="801"/>
      <c r="EN12" s="801"/>
      <c r="EO12" s="801"/>
      <c r="EP12" s="801"/>
      <c r="EQ12" s="801"/>
      <c r="ER12" s="801"/>
      <c r="ES12" s="801"/>
      <c r="ET12" s="801"/>
      <c r="EU12" s="801"/>
      <c r="EV12" s="801"/>
      <c r="EW12" s="801"/>
      <c r="EX12" s="801"/>
      <c r="EY12" s="801"/>
      <c r="EZ12" s="801"/>
      <c r="FA12" s="801" t="s">
        <v>455</v>
      </c>
      <c r="FB12" s="801"/>
      <c r="FC12" s="801"/>
      <c r="FD12" s="801"/>
      <c r="FE12" s="801"/>
      <c r="FF12" s="801"/>
      <c r="FG12" s="801"/>
      <c r="FH12" s="801"/>
      <c r="FI12" s="801"/>
      <c r="FJ12" s="801" t="s">
        <v>456</v>
      </c>
      <c r="FK12" s="801"/>
      <c r="FL12" s="801"/>
      <c r="FM12" s="801"/>
      <c r="FN12" s="801"/>
      <c r="FO12" s="801"/>
      <c r="FP12" s="801"/>
      <c r="FQ12" s="801"/>
      <c r="FR12" s="801"/>
      <c r="FS12" s="801" t="s">
        <v>455</v>
      </c>
      <c r="FT12" s="801"/>
      <c r="FU12" s="801"/>
      <c r="FV12" s="801"/>
      <c r="FW12" s="801"/>
      <c r="FX12" s="801"/>
      <c r="FY12" s="801"/>
      <c r="FZ12" s="801"/>
      <c r="GA12" s="801"/>
      <c r="GB12" s="801" t="s">
        <v>456</v>
      </c>
      <c r="GC12" s="801"/>
      <c r="GD12" s="801"/>
      <c r="GE12" s="801"/>
      <c r="GF12" s="801"/>
      <c r="GG12" s="801"/>
      <c r="GH12" s="801"/>
      <c r="GI12" s="801"/>
      <c r="GJ12" s="801"/>
      <c r="GK12" s="801" t="s">
        <v>457</v>
      </c>
      <c r="GL12" s="801"/>
      <c r="GM12" s="801"/>
      <c r="GN12" s="801"/>
      <c r="GO12" s="801"/>
      <c r="GP12" s="801"/>
      <c r="GQ12" s="801"/>
      <c r="GR12" s="801"/>
      <c r="GS12" s="801"/>
      <c r="GT12" s="801"/>
      <c r="GU12" s="801" t="s">
        <v>458</v>
      </c>
      <c r="GV12" s="801"/>
      <c r="GW12" s="801"/>
      <c r="GX12" s="801"/>
      <c r="GY12" s="801"/>
      <c r="GZ12" s="801"/>
      <c r="HA12" s="801" t="s">
        <v>459</v>
      </c>
      <c r="HB12" s="801"/>
      <c r="HC12" s="801"/>
      <c r="HD12" s="801"/>
      <c r="HE12" s="801"/>
      <c r="HF12" s="801"/>
      <c r="HG12" s="801"/>
      <c r="HH12" s="801"/>
      <c r="HI12" s="801"/>
      <c r="HJ12" s="801"/>
      <c r="HK12" s="801"/>
      <c r="HL12" s="801"/>
      <c r="HM12" s="801"/>
      <c r="HN12" s="801"/>
      <c r="HO12" s="801"/>
      <c r="HP12" s="801"/>
      <c r="HQ12" s="801" t="s">
        <v>460</v>
      </c>
      <c r="HR12" s="801"/>
      <c r="HS12" s="801"/>
      <c r="HT12" s="801"/>
      <c r="HU12" s="801"/>
      <c r="HV12" s="801"/>
      <c r="HW12" s="801"/>
      <c r="HX12" s="801"/>
      <c r="HY12" s="801"/>
      <c r="HZ12" s="801"/>
      <c r="IA12" s="801"/>
      <c r="IB12" s="801"/>
      <c r="IC12" s="801" t="s">
        <v>461</v>
      </c>
      <c r="ID12" s="801"/>
      <c r="IE12" s="801"/>
      <c r="IF12" s="801"/>
      <c r="IG12" s="801"/>
      <c r="IH12" s="801"/>
      <c r="II12" s="801"/>
      <c r="IJ12" s="801"/>
      <c r="IK12" s="801"/>
      <c r="IL12" s="801"/>
      <c r="IM12" s="801"/>
      <c r="IN12" s="801"/>
      <c r="IO12" s="801"/>
      <c r="IP12" s="825"/>
    </row>
    <row r="13" spans="1:250" s="2" customFormat="1" ht="112.5" customHeight="1">
      <c r="A13" s="811"/>
      <c r="B13" s="564"/>
      <c r="C13" s="564"/>
      <c r="D13" s="565"/>
      <c r="E13" s="563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5"/>
      <c r="AE13" s="563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801"/>
      <c r="AQ13" s="801"/>
      <c r="AR13" s="801"/>
      <c r="AS13" s="801"/>
      <c r="AT13" s="801"/>
      <c r="AU13" s="801"/>
      <c r="AV13" s="801"/>
      <c r="AW13" s="801"/>
      <c r="AX13" s="801"/>
      <c r="AY13" s="801"/>
      <c r="AZ13" s="801"/>
      <c r="BA13" s="801"/>
      <c r="BB13" s="801"/>
      <c r="BC13" s="801"/>
      <c r="BD13" s="801"/>
      <c r="BE13" s="801"/>
      <c r="BF13" s="801"/>
      <c r="BG13" s="801"/>
      <c r="BH13" s="801"/>
      <c r="BI13" s="801"/>
      <c r="BJ13" s="801"/>
      <c r="BK13" s="801"/>
      <c r="BL13" s="801"/>
      <c r="BM13" s="801"/>
      <c r="BN13" s="801"/>
      <c r="BO13" s="801"/>
      <c r="BP13" s="801"/>
      <c r="BQ13" s="801"/>
      <c r="BR13" s="801"/>
      <c r="BS13" s="802"/>
      <c r="BT13" s="802"/>
      <c r="BU13" s="802"/>
      <c r="BV13" s="802"/>
      <c r="BW13" s="802"/>
      <c r="BX13" s="802"/>
      <c r="BY13" s="802"/>
      <c r="BZ13" s="802"/>
      <c r="CA13" s="801"/>
      <c r="CB13" s="801"/>
      <c r="CC13" s="801"/>
      <c r="CD13" s="801"/>
      <c r="CE13" s="801"/>
      <c r="CF13" s="801"/>
      <c r="CG13" s="801"/>
      <c r="CH13" s="801"/>
      <c r="CI13" s="801"/>
      <c r="CJ13" s="801"/>
      <c r="CK13" s="801"/>
      <c r="CL13" s="801"/>
      <c r="CM13" s="801"/>
      <c r="CN13" s="801"/>
      <c r="CO13" s="801"/>
      <c r="CP13" s="801"/>
      <c r="CQ13" s="801"/>
      <c r="CR13" s="801"/>
      <c r="CS13" s="801"/>
      <c r="CT13" s="801"/>
      <c r="CU13" s="801"/>
      <c r="CV13" s="801"/>
      <c r="CW13" s="801"/>
      <c r="CX13" s="801"/>
      <c r="CY13" s="801"/>
      <c r="CZ13" s="801"/>
      <c r="DA13" s="801"/>
      <c r="DB13" s="801"/>
      <c r="DC13" s="801"/>
      <c r="DD13" s="801"/>
      <c r="DE13" s="801"/>
      <c r="DF13" s="801"/>
      <c r="DG13" s="801"/>
      <c r="DH13" s="801"/>
      <c r="DI13" s="801"/>
      <c r="DJ13" s="801"/>
      <c r="DK13" s="801"/>
      <c r="DL13" s="801"/>
      <c r="DM13" s="801"/>
      <c r="DN13" s="801"/>
      <c r="DO13" s="801"/>
      <c r="DP13" s="801"/>
      <c r="DQ13" s="801"/>
      <c r="DR13" s="801"/>
      <c r="DS13" s="801"/>
      <c r="DT13" s="801"/>
      <c r="DU13" s="801"/>
      <c r="DV13" s="801"/>
      <c r="DW13" s="801"/>
      <c r="DX13" s="801"/>
      <c r="DY13" s="801"/>
      <c r="DZ13" s="801"/>
      <c r="EA13" s="801"/>
      <c r="EB13" s="801"/>
      <c r="EC13" s="801"/>
      <c r="ED13" s="801"/>
      <c r="EE13" s="801"/>
      <c r="EF13" s="801"/>
      <c r="EG13" s="801"/>
      <c r="EH13" s="801"/>
      <c r="EI13" s="801"/>
      <c r="EJ13" s="801"/>
      <c r="EK13" s="801"/>
      <c r="EL13" s="801"/>
      <c r="EM13" s="801"/>
      <c r="EN13" s="801"/>
      <c r="EO13" s="801"/>
      <c r="EP13" s="801"/>
      <c r="EQ13" s="801"/>
      <c r="ER13" s="801"/>
      <c r="ES13" s="801"/>
      <c r="ET13" s="801"/>
      <c r="EU13" s="801"/>
      <c r="EV13" s="801"/>
      <c r="EW13" s="801"/>
      <c r="EX13" s="801"/>
      <c r="EY13" s="801"/>
      <c r="EZ13" s="801"/>
      <c r="FA13" s="801"/>
      <c r="FB13" s="801"/>
      <c r="FC13" s="801"/>
      <c r="FD13" s="801"/>
      <c r="FE13" s="801"/>
      <c r="FF13" s="801"/>
      <c r="FG13" s="801"/>
      <c r="FH13" s="801"/>
      <c r="FI13" s="801"/>
      <c r="FJ13" s="801"/>
      <c r="FK13" s="801"/>
      <c r="FL13" s="801"/>
      <c r="FM13" s="801"/>
      <c r="FN13" s="801"/>
      <c r="FO13" s="801"/>
      <c r="FP13" s="801"/>
      <c r="FQ13" s="801"/>
      <c r="FR13" s="801"/>
      <c r="FS13" s="801"/>
      <c r="FT13" s="801"/>
      <c r="FU13" s="801"/>
      <c r="FV13" s="801"/>
      <c r="FW13" s="801"/>
      <c r="FX13" s="801"/>
      <c r="FY13" s="801"/>
      <c r="FZ13" s="801"/>
      <c r="GA13" s="801"/>
      <c r="GB13" s="801"/>
      <c r="GC13" s="801"/>
      <c r="GD13" s="801"/>
      <c r="GE13" s="801"/>
      <c r="GF13" s="801"/>
      <c r="GG13" s="801"/>
      <c r="GH13" s="801"/>
      <c r="GI13" s="801"/>
      <c r="GJ13" s="801"/>
      <c r="GK13" s="801"/>
      <c r="GL13" s="801"/>
      <c r="GM13" s="801"/>
      <c r="GN13" s="801"/>
      <c r="GO13" s="801"/>
      <c r="GP13" s="801"/>
      <c r="GQ13" s="801"/>
      <c r="GR13" s="801"/>
      <c r="GS13" s="801"/>
      <c r="GT13" s="801"/>
      <c r="GU13" s="801"/>
      <c r="GV13" s="801"/>
      <c r="GW13" s="801"/>
      <c r="GX13" s="801"/>
      <c r="GY13" s="801"/>
      <c r="GZ13" s="801"/>
      <c r="HA13" s="801"/>
      <c r="HB13" s="801"/>
      <c r="HC13" s="801"/>
      <c r="HD13" s="801"/>
      <c r="HE13" s="801"/>
      <c r="HF13" s="801"/>
      <c r="HG13" s="801"/>
      <c r="HH13" s="801"/>
      <c r="HI13" s="801"/>
      <c r="HJ13" s="801"/>
      <c r="HK13" s="801"/>
      <c r="HL13" s="801"/>
      <c r="HM13" s="801"/>
      <c r="HN13" s="801"/>
      <c r="HO13" s="801"/>
      <c r="HP13" s="801"/>
      <c r="HQ13" s="801" t="s">
        <v>462</v>
      </c>
      <c r="HR13" s="801"/>
      <c r="HS13" s="801"/>
      <c r="HT13" s="801"/>
      <c r="HU13" s="801"/>
      <c r="HV13" s="801"/>
      <c r="HW13" s="801"/>
      <c r="HX13" s="801" t="s">
        <v>463</v>
      </c>
      <c r="HY13" s="801"/>
      <c r="HZ13" s="801"/>
      <c r="IA13" s="801"/>
      <c r="IB13" s="801"/>
      <c r="IC13" s="801" t="s">
        <v>464</v>
      </c>
      <c r="ID13" s="801"/>
      <c r="IE13" s="801"/>
      <c r="IF13" s="801"/>
      <c r="IG13" s="801"/>
      <c r="IH13" s="801"/>
      <c r="II13" s="801"/>
      <c r="IJ13" s="801" t="s">
        <v>465</v>
      </c>
      <c r="IK13" s="801"/>
      <c r="IL13" s="801"/>
      <c r="IM13" s="801"/>
      <c r="IN13" s="801"/>
      <c r="IO13" s="801"/>
      <c r="IP13" s="825"/>
    </row>
    <row r="14" spans="1:250" s="35" customFormat="1" ht="86.25" customHeight="1">
      <c r="A14" s="788">
        <v>1</v>
      </c>
      <c r="B14" s="777"/>
      <c r="C14" s="777"/>
      <c r="D14" s="783"/>
      <c r="E14" s="803" t="s">
        <v>381</v>
      </c>
      <c r="F14" s="804"/>
      <c r="G14" s="804"/>
      <c r="H14" s="804"/>
      <c r="I14" s="804"/>
      <c r="J14" s="804"/>
      <c r="K14" s="804"/>
      <c r="L14" s="804"/>
      <c r="M14" s="804"/>
      <c r="N14" s="804"/>
      <c r="O14" s="804"/>
      <c r="P14" s="804"/>
      <c r="Q14" s="804"/>
      <c r="R14" s="804"/>
      <c r="S14" s="804"/>
      <c r="T14" s="804"/>
      <c r="U14" s="804"/>
      <c r="V14" s="804"/>
      <c r="W14" s="804"/>
      <c r="X14" s="804"/>
      <c r="Y14" s="804"/>
      <c r="Z14" s="804"/>
      <c r="AA14" s="804"/>
      <c r="AB14" s="804"/>
      <c r="AC14" s="804"/>
      <c r="AD14" s="805"/>
      <c r="AE14" s="780" t="s">
        <v>253</v>
      </c>
      <c r="AF14" s="781"/>
      <c r="AG14" s="781"/>
      <c r="AH14" s="781"/>
      <c r="AI14" s="781"/>
      <c r="AJ14" s="781"/>
      <c r="AK14" s="781"/>
      <c r="AL14" s="781"/>
      <c r="AM14" s="781"/>
      <c r="AN14" s="781"/>
      <c r="AO14" s="781"/>
      <c r="AP14" s="779" t="s">
        <v>254</v>
      </c>
      <c r="AQ14" s="779"/>
      <c r="AR14" s="779"/>
      <c r="AS14" s="779"/>
      <c r="AT14" s="779"/>
      <c r="AU14" s="779"/>
      <c r="AV14" s="779"/>
      <c r="AW14" s="779"/>
      <c r="AX14" s="779"/>
      <c r="AY14" s="779"/>
      <c r="AZ14" s="779"/>
      <c r="BA14" s="612" t="s">
        <v>230</v>
      </c>
      <c r="BB14" s="612"/>
      <c r="BC14" s="612"/>
      <c r="BD14" s="612"/>
      <c r="BE14" s="612"/>
      <c r="BF14" s="612"/>
      <c r="BG14" s="612"/>
      <c r="BH14" s="612"/>
      <c r="BI14" s="612"/>
      <c r="BJ14" s="612"/>
      <c r="BK14" s="612"/>
      <c r="BL14" s="612"/>
      <c r="BM14" s="612"/>
      <c r="BN14" s="612"/>
      <c r="BO14" s="612"/>
      <c r="BP14" s="612"/>
      <c r="BQ14" s="612"/>
      <c r="BR14" s="612"/>
      <c r="BS14" s="612"/>
      <c r="BT14" s="612"/>
      <c r="BU14" s="612"/>
      <c r="BV14" s="612"/>
      <c r="BW14" s="612"/>
      <c r="BX14" s="612"/>
      <c r="BY14" s="612"/>
      <c r="BZ14" s="612"/>
      <c r="CA14" s="612"/>
      <c r="CB14" s="612"/>
      <c r="CC14" s="612"/>
      <c r="CD14" s="612"/>
      <c r="CE14" s="612"/>
      <c r="CF14" s="612"/>
      <c r="CG14" s="612"/>
      <c r="CH14" s="793" t="s">
        <v>262</v>
      </c>
      <c r="CI14" s="793"/>
      <c r="CJ14" s="793"/>
      <c r="CK14" s="793"/>
      <c r="CL14" s="793"/>
      <c r="CM14" s="793"/>
      <c r="CN14" s="793"/>
      <c r="CO14" s="793"/>
      <c r="CP14" s="793" t="s">
        <v>262</v>
      </c>
      <c r="CQ14" s="793"/>
      <c r="CR14" s="793"/>
      <c r="CS14" s="793"/>
      <c r="CT14" s="793"/>
      <c r="CU14" s="793"/>
      <c r="CV14" s="793"/>
      <c r="CW14" s="793"/>
      <c r="CX14" s="612" t="s">
        <v>261</v>
      </c>
      <c r="CY14" s="612"/>
      <c r="CZ14" s="612"/>
      <c r="DA14" s="612"/>
      <c r="DB14" s="612"/>
      <c r="DC14" s="612"/>
      <c r="DD14" s="612"/>
      <c r="DE14" s="612"/>
      <c r="DF14" s="612" t="s">
        <v>261</v>
      </c>
      <c r="DG14" s="612"/>
      <c r="DH14" s="612"/>
      <c r="DI14" s="612"/>
      <c r="DJ14" s="612"/>
      <c r="DK14" s="612"/>
      <c r="DL14" s="612"/>
      <c r="DM14" s="612"/>
      <c r="DN14" s="612" t="s">
        <v>261</v>
      </c>
      <c r="DO14" s="612"/>
      <c r="DP14" s="612"/>
      <c r="DQ14" s="612"/>
      <c r="DR14" s="612"/>
      <c r="DS14" s="612"/>
      <c r="DT14" s="612"/>
      <c r="DU14" s="612"/>
      <c r="DV14" s="612" t="s">
        <v>261</v>
      </c>
      <c r="DW14" s="612"/>
      <c r="DX14" s="612"/>
      <c r="DY14" s="612"/>
      <c r="DZ14" s="612"/>
      <c r="EA14" s="612"/>
      <c r="EB14" s="612"/>
      <c r="EC14" s="612"/>
      <c r="ED14" s="612"/>
      <c r="EE14" s="612"/>
      <c r="EF14" s="612"/>
      <c r="EG14" s="612"/>
      <c r="EH14" s="612"/>
      <c r="EI14" s="612"/>
      <c r="EJ14" s="612"/>
      <c r="EK14" s="612"/>
      <c r="EL14" s="612"/>
      <c r="EM14" s="612"/>
      <c r="EN14" s="612"/>
      <c r="EO14" s="612"/>
      <c r="EP14" s="612"/>
      <c r="EQ14" s="612"/>
      <c r="ER14" s="612"/>
      <c r="ES14" s="612"/>
      <c r="ET14" s="612"/>
      <c r="EU14" s="612"/>
      <c r="EV14" s="612"/>
      <c r="EW14" s="612"/>
      <c r="EX14" s="612"/>
      <c r="EY14" s="612"/>
      <c r="EZ14" s="612"/>
      <c r="FA14" s="792">
        <v>13.698</v>
      </c>
      <c r="FB14" s="792"/>
      <c r="FC14" s="792"/>
      <c r="FD14" s="792"/>
      <c r="FE14" s="792"/>
      <c r="FF14" s="792"/>
      <c r="FG14" s="792"/>
      <c r="FH14" s="792"/>
      <c r="FI14" s="792"/>
      <c r="FJ14" s="612"/>
      <c r="FK14" s="612"/>
      <c r="FL14" s="612"/>
      <c r="FM14" s="612"/>
      <c r="FN14" s="612"/>
      <c r="FO14" s="612"/>
      <c r="FP14" s="612"/>
      <c r="FQ14" s="612"/>
      <c r="FR14" s="612"/>
      <c r="FS14" s="612"/>
      <c r="FT14" s="612"/>
      <c r="FU14" s="612"/>
      <c r="FV14" s="612"/>
      <c r="FW14" s="612"/>
      <c r="FX14" s="612"/>
      <c r="FY14" s="612"/>
      <c r="FZ14" s="612"/>
      <c r="GA14" s="612"/>
      <c r="GB14" s="612"/>
      <c r="GC14" s="612"/>
      <c r="GD14" s="612"/>
      <c r="GE14" s="612"/>
      <c r="GF14" s="612"/>
      <c r="GG14" s="612"/>
      <c r="GH14" s="612"/>
      <c r="GI14" s="612"/>
      <c r="GJ14" s="612"/>
      <c r="GK14" s="779" t="s">
        <v>536</v>
      </c>
      <c r="GL14" s="779"/>
      <c r="GM14" s="779"/>
      <c r="GN14" s="779"/>
      <c r="GO14" s="779"/>
      <c r="GP14" s="779"/>
      <c r="GQ14" s="779"/>
      <c r="GR14" s="779"/>
      <c r="GS14" s="779"/>
      <c r="GT14" s="779"/>
      <c r="GU14" s="779"/>
      <c r="GV14" s="779"/>
      <c r="GW14" s="779"/>
      <c r="GX14" s="779"/>
      <c r="GY14" s="779"/>
      <c r="GZ14" s="779"/>
      <c r="HA14" s="779"/>
      <c r="HB14" s="779"/>
      <c r="HC14" s="779"/>
      <c r="HD14" s="779"/>
      <c r="HE14" s="779"/>
      <c r="HF14" s="779"/>
      <c r="HG14" s="779"/>
      <c r="HH14" s="779"/>
      <c r="HI14" s="779"/>
      <c r="HJ14" s="779"/>
      <c r="HK14" s="779"/>
      <c r="HL14" s="779"/>
      <c r="HM14" s="779"/>
      <c r="HN14" s="779"/>
      <c r="HO14" s="779"/>
      <c r="HP14" s="779"/>
      <c r="HQ14" s="836"/>
      <c r="HR14" s="837"/>
      <c r="HS14" s="837"/>
      <c r="HT14" s="837"/>
      <c r="HU14" s="837"/>
      <c r="HV14" s="837"/>
      <c r="HW14" s="838"/>
      <c r="HX14" s="836"/>
      <c r="HY14" s="837"/>
      <c r="HZ14" s="837"/>
      <c r="IA14" s="837"/>
      <c r="IB14" s="838"/>
      <c r="IC14" s="836"/>
      <c r="ID14" s="837"/>
      <c r="IE14" s="837"/>
      <c r="IF14" s="837"/>
      <c r="IG14" s="837"/>
      <c r="IH14" s="837"/>
      <c r="II14" s="838"/>
      <c r="IJ14" s="826"/>
      <c r="IK14" s="827"/>
      <c r="IL14" s="827"/>
      <c r="IM14" s="827"/>
      <c r="IN14" s="827"/>
      <c r="IO14" s="827"/>
      <c r="IP14" s="828"/>
    </row>
    <row r="15" spans="1:250" s="35" customFormat="1" ht="47.25" customHeight="1">
      <c r="A15" s="788">
        <v>2</v>
      </c>
      <c r="B15" s="777"/>
      <c r="C15" s="777"/>
      <c r="D15" s="783"/>
      <c r="E15" s="601" t="s">
        <v>125</v>
      </c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2"/>
      <c r="Z15" s="602"/>
      <c r="AA15" s="602"/>
      <c r="AB15" s="602"/>
      <c r="AC15" s="602"/>
      <c r="AD15" s="603"/>
      <c r="AE15" s="780" t="s">
        <v>253</v>
      </c>
      <c r="AF15" s="781"/>
      <c r="AG15" s="781"/>
      <c r="AH15" s="781"/>
      <c r="AI15" s="781"/>
      <c r="AJ15" s="781"/>
      <c r="AK15" s="781"/>
      <c r="AL15" s="781"/>
      <c r="AM15" s="781"/>
      <c r="AN15" s="781"/>
      <c r="AO15" s="781"/>
      <c r="AP15" s="779" t="s">
        <v>254</v>
      </c>
      <c r="AQ15" s="779"/>
      <c r="AR15" s="779"/>
      <c r="AS15" s="779"/>
      <c r="AT15" s="779"/>
      <c r="AU15" s="779"/>
      <c r="AV15" s="779"/>
      <c r="AW15" s="779"/>
      <c r="AX15" s="779"/>
      <c r="AY15" s="779"/>
      <c r="AZ15" s="779"/>
      <c r="BA15" s="612" t="s">
        <v>230</v>
      </c>
      <c r="BB15" s="612"/>
      <c r="BC15" s="612"/>
      <c r="BD15" s="612"/>
      <c r="BE15" s="612"/>
      <c r="BF15" s="612"/>
      <c r="BG15" s="612"/>
      <c r="BH15" s="612"/>
      <c r="BI15" s="612"/>
      <c r="BJ15" s="612"/>
      <c r="BK15" s="612"/>
      <c r="BL15" s="612"/>
      <c r="BM15" s="612"/>
      <c r="BN15" s="612"/>
      <c r="BO15" s="612"/>
      <c r="BP15" s="612"/>
      <c r="BQ15" s="612"/>
      <c r="BR15" s="612"/>
      <c r="BS15" s="612"/>
      <c r="BT15" s="612"/>
      <c r="BU15" s="612"/>
      <c r="BV15" s="612"/>
      <c r="BW15" s="612"/>
      <c r="BX15" s="612"/>
      <c r="BY15" s="612"/>
      <c r="BZ15" s="612"/>
      <c r="CA15" s="612"/>
      <c r="CB15" s="612"/>
      <c r="CC15" s="612"/>
      <c r="CD15" s="612"/>
      <c r="CE15" s="612"/>
      <c r="CF15" s="612"/>
      <c r="CG15" s="612"/>
      <c r="CH15" s="793" t="s">
        <v>262</v>
      </c>
      <c r="CI15" s="793"/>
      <c r="CJ15" s="793"/>
      <c r="CK15" s="793"/>
      <c r="CL15" s="793"/>
      <c r="CM15" s="793"/>
      <c r="CN15" s="793"/>
      <c r="CO15" s="793"/>
      <c r="CP15" s="793" t="s">
        <v>262</v>
      </c>
      <c r="CQ15" s="793"/>
      <c r="CR15" s="793"/>
      <c r="CS15" s="793"/>
      <c r="CT15" s="793"/>
      <c r="CU15" s="793"/>
      <c r="CV15" s="793"/>
      <c r="CW15" s="793"/>
      <c r="CX15" s="785"/>
      <c r="CY15" s="786"/>
      <c r="CZ15" s="786"/>
      <c r="DA15" s="786"/>
      <c r="DB15" s="786"/>
      <c r="DC15" s="786"/>
      <c r="DD15" s="786"/>
      <c r="DE15" s="787"/>
      <c r="DF15" s="785"/>
      <c r="DG15" s="786"/>
      <c r="DH15" s="786"/>
      <c r="DI15" s="786"/>
      <c r="DJ15" s="786"/>
      <c r="DK15" s="786"/>
      <c r="DL15" s="786"/>
      <c r="DM15" s="787"/>
      <c r="DN15" s="785"/>
      <c r="DO15" s="786"/>
      <c r="DP15" s="786"/>
      <c r="DQ15" s="786"/>
      <c r="DR15" s="786"/>
      <c r="DS15" s="786"/>
      <c r="DT15" s="786"/>
      <c r="DU15" s="787"/>
      <c r="DV15" s="785"/>
      <c r="DW15" s="786"/>
      <c r="DX15" s="786"/>
      <c r="DY15" s="786"/>
      <c r="DZ15" s="786"/>
      <c r="EA15" s="786"/>
      <c r="EB15" s="786"/>
      <c r="EC15" s="787"/>
      <c r="ED15" s="612"/>
      <c r="EE15" s="612"/>
      <c r="EF15" s="612"/>
      <c r="EG15" s="612"/>
      <c r="EH15" s="612"/>
      <c r="EI15" s="612"/>
      <c r="EJ15" s="612"/>
      <c r="EK15" s="612"/>
      <c r="EL15" s="612"/>
      <c r="EM15" s="612"/>
      <c r="EN15" s="612"/>
      <c r="EO15" s="612"/>
      <c r="EP15" s="612"/>
      <c r="EQ15" s="612"/>
      <c r="ER15" s="612"/>
      <c r="ES15" s="612"/>
      <c r="ET15" s="612"/>
      <c r="EU15" s="612"/>
      <c r="EV15" s="612"/>
      <c r="EW15" s="612"/>
      <c r="EX15" s="612"/>
      <c r="EY15" s="612"/>
      <c r="EZ15" s="612"/>
      <c r="FA15" s="607">
        <v>20</v>
      </c>
      <c r="FB15" s="608"/>
      <c r="FC15" s="608"/>
      <c r="FD15" s="608"/>
      <c r="FE15" s="608"/>
      <c r="FF15" s="608"/>
      <c r="FG15" s="608"/>
      <c r="FH15" s="608"/>
      <c r="FI15" s="784"/>
      <c r="FJ15" s="612"/>
      <c r="FK15" s="612"/>
      <c r="FL15" s="612"/>
      <c r="FM15" s="612"/>
      <c r="FN15" s="612"/>
      <c r="FO15" s="612"/>
      <c r="FP15" s="612"/>
      <c r="FQ15" s="612"/>
      <c r="FR15" s="612"/>
      <c r="FS15" s="612"/>
      <c r="FT15" s="612"/>
      <c r="FU15" s="612"/>
      <c r="FV15" s="612"/>
      <c r="FW15" s="612"/>
      <c r="FX15" s="612"/>
      <c r="FY15" s="612"/>
      <c r="FZ15" s="612"/>
      <c r="GA15" s="612"/>
      <c r="GB15" s="612"/>
      <c r="GC15" s="612"/>
      <c r="GD15" s="612"/>
      <c r="GE15" s="612"/>
      <c r="GF15" s="612"/>
      <c r="GG15" s="612"/>
      <c r="GH15" s="612"/>
      <c r="GI15" s="612"/>
      <c r="GJ15" s="612"/>
      <c r="GK15" s="795" t="s">
        <v>537</v>
      </c>
      <c r="GL15" s="796"/>
      <c r="GM15" s="796"/>
      <c r="GN15" s="796"/>
      <c r="GO15" s="796"/>
      <c r="GP15" s="796"/>
      <c r="GQ15" s="796"/>
      <c r="GR15" s="796"/>
      <c r="GS15" s="796"/>
      <c r="GT15" s="797"/>
      <c r="GU15" s="779"/>
      <c r="GV15" s="779"/>
      <c r="GW15" s="779"/>
      <c r="GX15" s="779"/>
      <c r="GY15" s="779"/>
      <c r="GZ15" s="779"/>
      <c r="HA15" s="779"/>
      <c r="HB15" s="779"/>
      <c r="HC15" s="779"/>
      <c r="HD15" s="779"/>
      <c r="HE15" s="779"/>
      <c r="HF15" s="779"/>
      <c r="HG15" s="779"/>
      <c r="HH15" s="779"/>
      <c r="HI15" s="779"/>
      <c r="HJ15" s="779"/>
      <c r="HK15" s="779"/>
      <c r="HL15" s="779"/>
      <c r="HM15" s="779"/>
      <c r="HN15" s="779"/>
      <c r="HO15" s="779"/>
      <c r="HP15" s="779"/>
      <c r="HQ15" s="839"/>
      <c r="HR15" s="840"/>
      <c r="HS15" s="840"/>
      <c r="HT15" s="840"/>
      <c r="HU15" s="840"/>
      <c r="HV15" s="840"/>
      <c r="HW15" s="841"/>
      <c r="HX15" s="839"/>
      <c r="HY15" s="840"/>
      <c r="HZ15" s="840"/>
      <c r="IA15" s="840"/>
      <c r="IB15" s="841"/>
      <c r="IC15" s="839"/>
      <c r="ID15" s="840"/>
      <c r="IE15" s="840"/>
      <c r="IF15" s="840"/>
      <c r="IG15" s="840"/>
      <c r="IH15" s="840"/>
      <c r="II15" s="841"/>
      <c r="IJ15" s="829"/>
      <c r="IK15" s="830"/>
      <c r="IL15" s="830"/>
      <c r="IM15" s="830"/>
      <c r="IN15" s="830"/>
      <c r="IO15" s="830"/>
      <c r="IP15" s="831"/>
    </row>
    <row r="16" spans="1:250" s="35" customFormat="1" ht="70.5" customHeight="1">
      <c r="A16" s="788">
        <v>3</v>
      </c>
      <c r="B16" s="777"/>
      <c r="C16" s="777"/>
      <c r="D16" s="783"/>
      <c r="E16" s="789" t="s">
        <v>390</v>
      </c>
      <c r="F16" s="790"/>
      <c r="G16" s="790"/>
      <c r="H16" s="790"/>
      <c r="I16" s="790"/>
      <c r="J16" s="790"/>
      <c r="K16" s="790"/>
      <c r="L16" s="790"/>
      <c r="M16" s="790"/>
      <c r="N16" s="790"/>
      <c r="O16" s="790"/>
      <c r="P16" s="790"/>
      <c r="Q16" s="790"/>
      <c r="R16" s="790"/>
      <c r="S16" s="790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1"/>
      <c r="AE16" s="780" t="s">
        <v>253</v>
      </c>
      <c r="AF16" s="781"/>
      <c r="AG16" s="781"/>
      <c r="AH16" s="781"/>
      <c r="AI16" s="781"/>
      <c r="AJ16" s="781"/>
      <c r="AK16" s="781"/>
      <c r="AL16" s="781"/>
      <c r="AM16" s="781"/>
      <c r="AN16" s="781"/>
      <c r="AO16" s="781"/>
      <c r="AP16" s="779" t="s">
        <v>255</v>
      </c>
      <c r="AQ16" s="779"/>
      <c r="AR16" s="779"/>
      <c r="AS16" s="779"/>
      <c r="AT16" s="779"/>
      <c r="AU16" s="779"/>
      <c r="AV16" s="779"/>
      <c r="AW16" s="779"/>
      <c r="AX16" s="779"/>
      <c r="AY16" s="779"/>
      <c r="AZ16" s="779"/>
      <c r="BA16" s="612" t="s">
        <v>229</v>
      </c>
      <c r="BB16" s="612"/>
      <c r="BC16" s="612"/>
      <c r="BD16" s="612"/>
      <c r="BE16" s="612"/>
      <c r="BF16" s="612"/>
      <c r="BG16" s="612"/>
      <c r="BH16" s="612"/>
      <c r="BI16" s="612"/>
      <c r="BJ16" s="612"/>
      <c r="BK16" s="612"/>
      <c r="BL16" s="612"/>
      <c r="BM16" s="612"/>
      <c r="BN16" s="612"/>
      <c r="BO16" s="612"/>
      <c r="BP16" s="612"/>
      <c r="BQ16" s="612"/>
      <c r="BR16" s="612"/>
      <c r="BS16" s="612"/>
      <c r="BT16" s="612"/>
      <c r="BU16" s="612"/>
      <c r="BV16" s="612"/>
      <c r="BW16" s="612"/>
      <c r="BX16" s="612"/>
      <c r="BY16" s="612"/>
      <c r="BZ16" s="612"/>
      <c r="CA16" s="612"/>
      <c r="CB16" s="612"/>
      <c r="CC16" s="612"/>
      <c r="CD16" s="612"/>
      <c r="CE16" s="612"/>
      <c r="CF16" s="612"/>
      <c r="CG16" s="612"/>
      <c r="CH16" s="793" t="s">
        <v>263</v>
      </c>
      <c r="CI16" s="793"/>
      <c r="CJ16" s="793"/>
      <c r="CK16" s="793"/>
      <c r="CL16" s="793"/>
      <c r="CM16" s="793"/>
      <c r="CN16" s="793"/>
      <c r="CO16" s="793"/>
      <c r="CP16" s="793" t="s">
        <v>263</v>
      </c>
      <c r="CQ16" s="793"/>
      <c r="CR16" s="793"/>
      <c r="CS16" s="793"/>
      <c r="CT16" s="793"/>
      <c r="CU16" s="793"/>
      <c r="CV16" s="793"/>
      <c r="CW16" s="793"/>
      <c r="CX16" s="612" t="s">
        <v>261</v>
      </c>
      <c r="CY16" s="612"/>
      <c r="CZ16" s="612"/>
      <c r="DA16" s="612"/>
      <c r="DB16" s="612"/>
      <c r="DC16" s="612"/>
      <c r="DD16" s="612"/>
      <c r="DE16" s="612"/>
      <c r="DF16" s="612" t="s">
        <v>261</v>
      </c>
      <c r="DG16" s="612"/>
      <c r="DH16" s="612"/>
      <c r="DI16" s="612"/>
      <c r="DJ16" s="612"/>
      <c r="DK16" s="612"/>
      <c r="DL16" s="612"/>
      <c r="DM16" s="612"/>
      <c r="DN16" s="612" t="s">
        <v>261</v>
      </c>
      <c r="DO16" s="612"/>
      <c r="DP16" s="612"/>
      <c r="DQ16" s="612"/>
      <c r="DR16" s="612"/>
      <c r="DS16" s="612"/>
      <c r="DT16" s="612"/>
      <c r="DU16" s="612"/>
      <c r="DV16" s="612" t="s">
        <v>261</v>
      </c>
      <c r="DW16" s="612"/>
      <c r="DX16" s="612"/>
      <c r="DY16" s="612"/>
      <c r="DZ16" s="612"/>
      <c r="EA16" s="612"/>
      <c r="EB16" s="612"/>
      <c r="EC16" s="612"/>
      <c r="ED16" s="612"/>
      <c r="EE16" s="612"/>
      <c r="EF16" s="612"/>
      <c r="EG16" s="612"/>
      <c r="EH16" s="612"/>
      <c r="EI16" s="612"/>
      <c r="EJ16" s="612"/>
      <c r="EK16" s="612"/>
      <c r="EL16" s="612"/>
      <c r="EM16" s="612"/>
      <c r="EN16" s="612"/>
      <c r="EO16" s="612"/>
      <c r="EP16" s="612"/>
      <c r="EQ16" s="612"/>
      <c r="ER16" s="612"/>
      <c r="ES16" s="612"/>
      <c r="ET16" s="612"/>
      <c r="EU16" s="612"/>
      <c r="EV16" s="612"/>
      <c r="EW16" s="612"/>
      <c r="EX16" s="612"/>
      <c r="EY16" s="612"/>
      <c r="EZ16" s="612"/>
      <c r="FA16" s="792">
        <v>13.78</v>
      </c>
      <c r="FB16" s="792"/>
      <c r="FC16" s="792"/>
      <c r="FD16" s="792"/>
      <c r="FE16" s="792"/>
      <c r="FF16" s="792"/>
      <c r="FG16" s="792"/>
      <c r="FH16" s="792"/>
      <c r="FI16" s="792"/>
      <c r="FJ16" s="612"/>
      <c r="FK16" s="612"/>
      <c r="FL16" s="612"/>
      <c r="FM16" s="612"/>
      <c r="FN16" s="612"/>
      <c r="FO16" s="612"/>
      <c r="FP16" s="612"/>
      <c r="FQ16" s="612"/>
      <c r="FR16" s="612"/>
      <c r="FS16" s="612"/>
      <c r="FT16" s="612"/>
      <c r="FU16" s="612"/>
      <c r="FV16" s="612"/>
      <c r="FW16" s="612"/>
      <c r="FX16" s="612"/>
      <c r="FY16" s="612"/>
      <c r="FZ16" s="612"/>
      <c r="GA16" s="612"/>
      <c r="GB16" s="612"/>
      <c r="GC16" s="612"/>
      <c r="GD16" s="612"/>
      <c r="GE16" s="612"/>
      <c r="GF16" s="612"/>
      <c r="GG16" s="612"/>
      <c r="GH16" s="612"/>
      <c r="GI16" s="612"/>
      <c r="GJ16" s="612"/>
      <c r="GK16" s="779" t="s">
        <v>538</v>
      </c>
      <c r="GL16" s="779"/>
      <c r="GM16" s="779"/>
      <c r="GN16" s="779"/>
      <c r="GO16" s="779"/>
      <c r="GP16" s="779"/>
      <c r="GQ16" s="779"/>
      <c r="GR16" s="779"/>
      <c r="GS16" s="779"/>
      <c r="GT16" s="779"/>
      <c r="GU16" s="779"/>
      <c r="GV16" s="779"/>
      <c r="GW16" s="779"/>
      <c r="GX16" s="779"/>
      <c r="GY16" s="779"/>
      <c r="GZ16" s="779"/>
      <c r="HA16" s="779"/>
      <c r="HB16" s="779"/>
      <c r="HC16" s="779"/>
      <c r="HD16" s="779"/>
      <c r="HE16" s="779"/>
      <c r="HF16" s="779"/>
      <c r="HG16" s="779"/>
      <c r="HH16" s="779"/>
      <c r="HI16" s="779"/>
      <c r="HJ16" s="779"/>
      <c r="HK16" s="779"/>
      <c r="HL16" s="779"/>
      <c r="HM16" s="779"/>
      <c r="HN16" s="779"/>
      <c r="HO16" s="779"/>
      <c r="HP16" s="779"/>
      <c r="HQ16" s="836"/>
      <c r="HR16" s="837"/>
      <c r="HS16" s="837"/>
      <c r="HT16" s="837"/>
      <c r="HU16" s="837"/>
      <c r="HV16" s="837"/>
      <c r="HW16" s="838"/>
      <c r="HX16" s="836"/>
      <c r="HY16" s="837"/>
      <c r="HZ16" s="837"/>
      <c r="IA16" s="837"/>
      <c r="IB16" s="838"/>
      <c r="IC16" s="836"/>
      <c r="ID16" s="837"/>
      <c r="IE16" s="837"/>
      <c r="IF16" s="837"/>
      <c r="IG16" s="837"/>
      <c r="IH16" s="837"/>
      <c r="II16" s="838"/>
      <c r="IJ16" s="826"/>
      <c r="IK16" s="827"/>
      <c r="IL16" s="827"/>
      <c r="IM16" s="827"/>
      <c r="IN16" s="827"/>
      <c r="IO16" s="827"/>
      <c r="IP16" s="828"/>
    </row>
    <row r="17" spans="1:250" s="35" customFormat="1" ht="59.25" customHeight="1">
      <c r="A17" s="788">
        <v>4</v>
      </c>
      <c r="B17" s="777"/>
      <c r="C17" s="777"/>
      <c r="D17" s="783"/>
      <c r="E17" s="601" t="s">
        <v>590</v>
      </c>
      <c r="F17" s="602"/>
      <c r="G17" s="602"/>
      <c r="H17" s="602"/>
      <c r="I17" s="602"/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2"/>
      <c r="Z17" s="602"/>
      <c r="AA17" s="602"/>
      <c r="AB17" s="602"/>
      <c r="AC17" s="602"/>
      <c r="AD17" s="603"/>
      <c r="AE17" s="780" t="s">
        <v>253</v>
      </c>
      <c r="AF17" s="781"/>
      <c r="AG17" s="781"/>
      <c r="AH17" s="781"/>
      <c r="AI17" s="781"/>
      <c r="AJ17" s="781"/>
      <c r="AK17" s="781"/>
      <c r="AL17" s="781"/>
      <c r="AM17" s="781"/>
      <c r="AN17" s="781"/>
      <c r="AO17" s="781"/>
      <c r="AP17" s="779" t="s">
        <v>255</v>
      </c>
      <c r="AQ17" s="779"/>
      <c r="AR17" s="779"/>
      <c r="AS17" s="779"/>
      <c r="AT17" s="779"/>
      <c r="AU17" s="779"/>
      <c r="AV17" s="779"/>
      <c r="AW17" s="779"/>
      <c r="AX17" s="779"/>
      <c r="AY17" s="779"/>
      <c r="AZ17" s="779"/>
      <c r="BA17" s="612" t="s">
        <v>229</v>
      </c>
      <c r="BB17" s="612"/>
      <c r="BC17" s="612"/>
      <c r="BD17" s="612"/>
      <c r="BE17" s="612"/>
      <c r="BF17" s="612"/>
      <c r="BG17" s="612"/>
      <c r="BH17" s="612"/>
      <c r="BI17" s="612"/>
      <c r="BJ17" s="612"/>
      <c r="BK17" s="612"/>
      <c r="BL17" s="612"/>
      <c r="BM17" s="612"/>
      <c r="BN17" s="612"/>
      <c r="BO17" s="612"/>
      <c r="BP17" s="612"/>
      <c r="BQ17" s="612"/>
      <c r="BR17" s="612"/>
      <c r="BS17" s="612"/>
      <c r="BT17" s="612"/>
      <c r="BU17" s="612"/>
      <c r="BV17" s="612"/>
      <c r="BW17" s="612"/>
      <c r="BX17" s="612"/>
      <c r="BY17" s="612"/>
      <c r="BZ17" s="612"/>
      <c r="CA17" s="612"/>
      <c r="CB17" s="612"/>
      <c r="CC17" s="612"/>
      <c r="CD17" s="612"/>
      <c r="CE17" s="612"/>
      <c r="CF17" s="612"/>
      <c r="CG17" s="612"/>
      <c r="CH17" s="793" t="s">
        <v>263</v>
      </c>
      <c r="CI17" s="793"/>
      <c r="CJ17" s="793"/>
      <c r="CK17" s="793"/>
      <c r="CL17" s="793"/>
      <c r="CM17" s="793"/>
      <c r="CN17" s="793"/>
      <c r="CO17" s="793"/>
      <c r="CP17" s="793" t="s">
        <v>263</v>
      </c>
      <c r="CQ17" s="793"/>
      <c r="CR17" s="793"/>
      <c r="CS17" s="793"/>
      <c r="CT17" s="793"/>
      <c r="CU17" s="793"/>
      <c r="CV17" s="793"/>
      <c r="CW17" s="793"/>
      <c r="CX17" s="612" t="s">
        <v>261</v>
      </c>
      <c r="CY17" s="612"/>
      <c r="CZ17" s="612"/>
      <c r="DA17" s="612"/>
      <c r="DB17" s="612"/>
      <c r="DC17" s="612"/>
      <c r="DD17" s="612"/>
      <c r="DE17" s="612"/>
      <c r="DF17" s="612" t="s">
        <v>261</v>
      </c>
      <c r="DG17" s="612"/>
      <c r="DH17" s="612"/>
      <c r="DI17" s="612"/>
      <c r="DJ17" s="612"/>
      <c r="DK17" s="612"/>
      <c r="DL17" s="612"/>
      <c r="DM17" s="612"/>
      <c r="DN17" s="612" t="s">
        <v>261</v>
      </c>
      <c r="DO17" s="612"/>
      <c r="DP17" s="612"/>
      <c r="DQ17" s="612"/>
      <c r="DR17" s="612"/>
      <c r="DS17" s="612"/>
      <c r="DT17" s="612"/>
      <c r="DU17" s="612"/>
      <c r="DV17" s="612" t="s">
        <v>261</v>
      </c>
      <c r="DW17" s="612"/>
      <c r="DX17" s="612"/>
      <c r="DY17" s="612"/>
      <c r="DZ17" s="612"/>
      <c r="EA17" s="612"/>
      <c r="EB17" s="612"/>
      <c r="EC17" s="612"/>
      <c r="ED17" s="612"/>
      <c r="EE17" s="612"/>
      <c r="EF17" s="612"/>
      <c r="EG17" s="612"/>
      <c r="EH17" s="612"/>
      <c r="EI17" s="612"/>
      <c r="EJ17" s="612"/>
      <c r="EK17" s="612"/>
      <c r="EL17" s="612"/>
      <c r="EM17" s="612"/>
      <c r="EN17" s="612"/>
      <c r="EO17" s="612"/>
      <c r="EP17" s="612"/>
      <c r="EQ17" s="612"/>
      <c r="ER17" s="612"/>
      <c r="ES17" s="612"/>
      <c r="ET17" s="612"/>
      <c r="EU17" s="612"/>
      <c r="EV17" s="612"/>
      <c r="EW17" s="612"/>
      <c r="EX17" s="612"/>
      <c r="EY17" s="612"/>
      <c r="EZ17" s="612"/>
      <c r="FA17" s="607">
        <v>20</v>
      </c>
      <c r="FB17" s="608"/>
      <c r="FC17" s="608"/>
      <c r="FD17" s="608"/>
      <c r="FE17" s="608"/>
      <c r="FF17" s="608"/>
      <c r="FG17" s="608"/>
      <c r="FH17" s="608"/>
      <c r="FI17" s="784"/>
      <c r="FJ17" s="612"/>
      <c r="FK17" s="612"/>
      <c r="FL17" s="612"/>
      <c r="FM17" s="612"/>
      <c r="FN17" s="612"/>
      <c r="FO17" s="612"/>
      <c r="FP17" s="612"/>
      <c r="FQ17" s="612"/>
      <c r="FR17" s="612"/>
      <c r="FS17" s="612"/>
      <c r="FT17" s="612"/>
      <c r="FU17" s="612"/>
      <c r="FV17" s="612"/>
      <c r="FW17" s="612"/>
      <c r="FX17" s="612"/>
      <c r="FY17" s="612"/>
      <c r="FZ17" s="612"/>
      <c r="GA17" s="612"/>
      <c r="GB17" s="612"/>
      <c r="GC17" s="612"/>
      <c r="GD17" s="612"/>
      <c r="GE17" s="612"/>
      <c r="GF17" s="612"/>
      <c r="GG17" s="612"/>
      <c r="GH17" s="612"/>
      <c r="GI17" s="612"/>
      <c r="GJ17" s="612"/>
      <c r="GK17" s="779" t="s">
        <v>538</v>
      </c>
      <c r="GL17" s="779"/>
      <c r="GM17" s="779"/>
      <c r="GN17" s="779"/>
      <c r="GO17" s="779"/>
      <c r="GP17" s="779"/>
      <c r="GQ17" s="779"/>
      <c r="GR17" s="779"/>
      <c r="GS17" s="779"/>
      <c r="GT17" s="779"/>
      <c r="GU17" s="779"/>
      <c r="GV17" s="779"/>
      <c r="GW17" s="779"/>
      <c r="GX17" s="779"/>
      <c r="GY17" s="779"/>
      <c r="GZ17" s="779"/>
      <c r="HA17" s="779"/>
      <c r="HB17" s="779"/>
      <c r="HC17" s="779"/>
      <c r="HD17" s="779"/>
      <c r="HE17" s="779"/>
      <c r="HF17" s="779"/>
      <c r="HG17" s="779"/>
      <c r="HH17" s="779"/>
      <c r="HI17" s="779"/>
      <c r="HJ17" s="779"/>
      <c r="HK17" s="779"/>
      <c r="HL17" s="779"/>
      <c r="HM17" s="779"/>
      <c r="HN17" s="779"/>
      <c r="HO17" s="779"/>
      <c r="HP17" s="779"/>
      <c r="HQ17" s="839"/>
      <c r="HR17" s="840"/>
      <c r="HS17" s="840"/>
      <c r="HT17" s="840"/>
      <c r="HU17" s="840"/>
      <c r="HV17" s="840"/>
      <c r="HW17" s="841"/>
      <c r="HX17" s="839"/>
      <c r="HY17" s="840"/>
      <c r="HZ17" s="840"/>
      <c r="IA17" s="840"/>
      <c r="IB17" s="841"/>
      <c r="IC17" s="839"/>
      <c r="ID17" s="840"/>
      <c r="IE17" s="840"/>
      <c r="IF17" s="840"/>
      <c r="IG17" s="840"/>
      <c r="IH17" s="840"/>
      <c r="II17" s="841"/>
      <c r="IJ17" s="829"/>
      <c r="IK17" s="830"/>
      <c r="IL17" s="830"/>
      <c r="IM17" s="830"/>
      <c r="IN17" s="830"/>
      <c r="IO17" s="830"/>
      <c r="IP17" s="831"/>
    </row>
    <row r="18" spans="1:250" s="35" customFormat="1" ht="82.5" customHeight="1">
      <c r="A18" s="788">
        <v>5</v>
      </c>
      <c r="B18" s="777"/>
      <c r="C18" s="777"/>
      <c r="D18" s="783"/>
      <c r="E18" s="789" t="s">
        <v>385</v>
      </c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0"/>
      <c r="S18" s="790"/>
      <c r="T18" s="790"/>
      <c r="U18" s="790"/>
      <c r="V18" s="790"/>
      <c r="W18" s="790"/>
      <c r="X18" s="790"/>
      <c r="Y18" s="790"/>
      <c r="Z18" s="790"/>
      <c r="AA18" s="790"/>
      <c r="AB18" s="790"/>
      <c r="AC18" s="790"/>
      <c r="AD18" s="791"/>
      <c r="AE18" s="780" t="s">
        <v>253</v>
      </c>
      <c r="AF18" s="781"/>
      <c r="AG18" s="781"/>
      <c r="AH18" s="781"/>
      <c r="AI18" s="781"/>
      <c r="AJ18" s="781"/>
      <c r="AK18" s="781"/>
      <c r="AL18" s="781"/>
      <c r="AM18" s="781"/>
      <c r="AN18" s="781"/>
      <c r="AO18" s="781"/>
      <c r="AP18" s="779" t="s">
        <v>256</v>
      </c>
      <c r="AQ18" s="779"/>
      <c r="AR18" s="779"/>
      <c r="AS18" s="779"/>
      <c r="AT18" s="779"/>
      <c r="AU18" s="779"/>
      <c r="AV18" s="779"/>
      <c r="AW18" s="779"/>
      <c r="AX18" s="779"/>
      <c r="AY18" s="779"/>
      <c r="AZ18" s="779"/>
      <c r="BA18" s="612" t="s">
        <v>116</v>
      </c>
      <c r="BB18" s="612"/>
      <c r="BC18" s="612"/>
      <c r="BD18" s="612"/>
      <c r="BE18" s="612"/>
      <c r="BF18" s="612"/>
      <c r="BG18" s="612"/>
      <c r="BH18" s="612"/>
      <c r="BI18" s="612"/>
      <c r="BJ18" s="612"/>
      <c r="BK18" s="612"/>
      <c r="BL18" s="612"/>
      <c r="BM18" s="612"/>
      <c r="BN18" s="612"/>
      <c r="BO18" s="612"/>
      <c r="BP18" s="612"/>
      <c r="BQ18" s="612"/>
      <c r="BR18" s="612"/>
      <c r="BS18" s="612"/>
      <c r="BT18" s="612"/>
      <c r="BU18" s="612"/>
      <c r="BV18" s="612"/>
      <c r="BW18" s="612"/>
      <c r="BX18" s="612"/>
      <c r="BY18" s="612"/>
      <c r="BZ18" s="612"/>
      <c r="CA18" s="612"/>
      <c r="CB18" s="612"/>
      <c r="CC18" s="612"/>
      <c r="CD18" s="612"/>
      <c r="CE18" s="612"/>
      <c r="CF18" s="612"/>
      <c r="CG18" s="612"/>
      <c r="CH18" s="793" t="s">
        <v>264</v>
      </c>
      <c r="CI18" s="793"/>
      <c r="CJ18" s="793"/>
      <c r="CK18" s="793"/>
      <c r="CL18" s="793"/>
      <c r="CM18" s="793"/>
      <c r="CN18" s="793"/>
      <c r="CO18" s="793"/>
      <c r="CP18" s="793" t="s">
        <v>264</v>
      </c>
      <c r="CQ18" s="793"/>
      <c r="CR18" s="793"/>
      <c r="CS18" s="793"/>
      <c r="CT18" s="793"/>
      <c r="CU18" s="793"/>
      <c r="CV18" s="793"/>
      <c r="CW18" s="793"/>
      <c r="CX18" s="612" t="s">
        <v>261</v>
      </c>
      <c r="CY18" s="612"/>
      <c r="CZ18" s="612"/>
      <c r="DA18" s="612"/>
      <c r="DB18" s="612"/>
      <c r="DC18" s="612"/>
      <c r="DD18" s="612"/>
      <c r="DE18" s="612"/>
      <c r="DF18" s="612" t="s">
        <v>261</v>
      </c>
      <c r="DG18" s="612"/>
      <c r="DH18" s="612"/>
      <c r="DI18" s="612"/>
      <c r="DJ18" s="612"/>
      <c r="DK18" s="612"/>
      <c r="DL18" s="612"/>
      <c r="DM18" s="612"/>
      <c r="DN18" s="612" t="s">
        <v>261</v>
      </c>
      <c r="DO18" s="612"/>
      <c r="DP18" s="612"/>
      <c r="DQ18" s="612"/>
      <c r="DR18" s="612"/>
      <c r="DS18" s="612"/>
      <c r="DT18" s="612"/>
      <c r="DU18" s="612"/>
      <c r="DV18" s="612" t="s">
        <v>261</v>
      </c>
      <c r="DW18" s="612"/>
      <c r="DX18" s="612"/>
      <c r="DY18" s="612"/>
      <c r="DZ18" s="612"/>
      <c r="EA18" s="612"/>
      <c r="EB18" s="612"/>
      <c r="EC18" s="612"/>
      <c r="ED18" s="612"/>
      <c r="EE18" s="612"/>
      <c r="EF18" s="612"/>
      <c r="EG18" s="612"/>
      <c r="EH18" s="612"/>
      <c r="EI18" s="612"/>
      <c r="EJ18" s="612"/>
      <c r="EK18" s="612"/>
      <c r="EL18" s="612"/>
      <c r="EM18" s="612"/>
      <c r="EN18" s="612"/>
      <c r="EO18" s="612"/>
      <c r="EP18" s="612"/>
      <c r="EQ18" s="612"/>
      <c r="ER18" s="612"/>
      <c r="ES18" s="612"/>
      <c r="ET18" s="612"/>
      <c r="EU18" s="612"/>
      <c r="EV18" s="612"/>
      <c r="EW18" s="612"/>
      <c r="EX18" s="612"/>
      <c r="EY18" s="612"/>
      <c r="EZ18" s="612"/>
      <c r="FA18" s="792">
        <v>15.217</v>
      </c>
      <c r="FB18" s="792"/>
      <c r="FC18" s="792"/>
      <c r="FD18" s="792"/>
      <c r="FE18" s="792"/>
      <c r="FF18" s="792"/>
      <c r="FG18" s="792"/>
      <c r="FH18" s="792"/>
      <c r="FI18" s="792"/>
      <c r="FJ18" s="612"/>
      <c r="FK18" s="612"/>
      <c r="FL18" s="612"/>
      <c r="FM18" s="612"/>
      <c r="FN18" s="612"/>
      <c r="FO18" s="612"/>
      <c r="FP18" s="612"/>
      <c r="FQ18" s="612"/>
      <c r="FR18" s="612"/>
      <c r="FS18" s="612"/>
      <c r="FT18" s="612"/>
      <c r="FU18" s="612"/>
      <c r="FV18" s="612"/>
      <c r="FW18" s="612"/>
      <c r="FX18" s="612"/>
      <c r="FY18" s="612"/>
      <c r="FZ18" s="612"/>
      <c r="GA18" s="612"/>
      <c r="GB18" s="612"/>
      <c r="GC18" s="612"/>
      <c r="GD18" s="612"/>
      <c r="GE18" s="612"/>
      <c r="GF18" s="612"/>
      <c r="GG18" s="612"/>
      <c r="GH18" s="612"/>
      <c r="GI18" s="612"/>
      <c r="GJ18" s="612"/>
      <c r="GK18" s="779" t="s">
        <v>539</v>
      </c>
      <c r="GL18" s="779"/>
      <c r="GM18" s="779"/>
      <c r="GN18" s="779"/>
      <c r="GO18" s="779"/>
      <c r="GP18" s="779"/>
      <c r="GQ18" s="779"/>
      <c r="GR18" s="779"/>
      <c r="GS18" s="779"/>
      <c r="GT18" s="779"/>
      <c r="GU18" s="779"/>
      <c r="GV18" s="779"/>
      <c r="GW18" s="779"/>
      <c r="GX18" s="779"/>
      <c r="GY18" s="779"/>
      <c r="GZ18" s="779"/>
      <c r="HA18" s="779"/>
      <c r="HB18" s="779"/>
      <c r="HC18" s="779"/>
      <c r="HD18" s="779"/>
      <c r="HE18" s="779"/>
      <c r="HF18" s="779"/>
      <c r="HG18" s="779"/>
      <c r="HH18" s="779"/>
      <c r="HI18" s="779"/>
      <c r="HJ18" s="779"/>
      <c r="HK18" s="779"/>
      <c r="HL18" s="779"/>
      <c r="HM18" s="779"/>
      <c r="HN18" s="779"/>
      <c r="HO18" s="779"/>
      <c r="HP18" s="779"/>
      <c r="HQ18" s="842"/>
      <c r="HR18" s="843"/>
      <c r="HS18" s="843"/>
      <c r="HT18" s="843"/>
      <c r="HU18" s="843"/>
      <c r="HV18" s="843"/>
      <c r="HW18" s="844"/>
      <c r="HX18" s="836"/>
      <c r="HY18" s="837"/>
      <c r="HZ18" s="837"/>
      <c r="IA18" s="837"/>
      <c r="IB18" s="838"/>
      <c r="IC18" s="836"/>
      <c r="ID18" s="837"/>
      <c r="IE18" s="837"/>
      <c r="IF18" s="837"/>
      <c r="IG18" s="837"/>
      <c r="IH18" s="837"/>
      <c r="II18" s="838"/>
      <c r="IJ18" s="826"/>
      <c r="IK18" s="827"/>
      <c r="IL18" s="827"/>
      <c r="IM18" s="827"/>
      <c r="IN18" s="827"/>
      <c r="IO18" s="827"/>
      <c r="IP18" s="828"/>
    </row>
    <row r="19" spans="1:250" s="35" customFormat="1" ht="45.75" customHeight="1">
      <c r="A19" s="788">
        <v>6</v>
      </c>
      <c r="B19" s="777"/>
      <c r="C19" s="777"/>
      <c r="D19" s="783"/>
      <c r="E19" s="601" t="s">
        <v>126</v>
      </c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2"/>
      <c r="AB19" s="602"/>
      <c r="AC19" s="602"/>
      <c r="AD19" s="603"/>
      <c r="AE19" s="780" t="s">
        <v>253</v>
      </c>
      <c r="AF19" s="781"/>
      <c r="AG19" s="781"/>
      <c r="AH19" s="781"/>
      <c r="AI19" s="781"/>
      <c r="AJ19" s="781"/>
      <c r="AK19" s="781"/>
      <c r="AL19" s="781"/>
      <c r="AM19" s="781"/>
      <c r="AN19" s="781"/>
      <c r="AO19" s="781"/>
      <c r="AP19" s="779" t="s">
        <v>256</v>
      </c>
      <c r="AQ19" s="779"/>
      <c r="AR19" s="779"/>
      <c r="AS19" s="779"/>
      <c r="AT19" s="779"/>
      <c r="AU19" s="779"/>
      <c r="AV19" s="779"/>
      <c r="AW19" s="779"/>
      <c r="AX19" s="779"/>
      <c r="AY19" s="779"/>
      <c r="AZ19" s="779"/>
      <c r="BA19" s="612" t="s">
        <v>116</v>
      </c>
      <c r="BB19" s="612"/>
      <c r="BC19" s="612"/>
      <c r="BD19" s="612"/>
      <c r="BE19" s="612"/>
      <c r="BF19" s="612"/>
      <c r="BG19" s="612"/>
      <c r="BH19" s="612"/>
      <c r="BI19" s="612"/>
      <c r="BJ19" s="612"/>
      <c r="BK19" s="612"/>
      <c r="BL19" s="612"/>
      <c r="BM19" s="612"/>
      <c r="BN19" s="612"/>
      <c r="BO19" s="612"/>
      <c r="BP19" s="612"/>
      <c r="BQ19" s="612"/>
      <c r="BR19" s="612"/>
      <c r="BS19" s="612"/>
      <c r="BT19" s="612"/>
      <c r="BU19" s="612"/>
      <c r="BV19" s="612"/>
      <c r="BW19" s="612"/>
      <c r="BX19" s="612"/>
      <c r="BY19" s="612"/>
      <c r="BZ19" s="612"/>
      <c r="CA19" s="612"/>
      <c r="CB19" s="612"/>
      <c r="CC19" s="612"/>
      <c r="CD19" s="612"/>
      <c r="CE19" s="612"/>
      <c r="CF19" s="612"/>
      <c r="CG19" s="612"/>
      <c r="CH19" s="785" t="s">
        <v>264</v>
      </c>
      <c r="CI19" s="786"/>
      <c r="CJ19" s="786"/>
      <c r="CK19" s="786"/>
      <c r="CL19" s="786"/>
      <c r="CM19" s="786"/>
      <c r="CN19" s="786"/>
      <c r="CO19" s="787"/>
      <c r="CP19" s="785" t="s">
        <v>264</v>
      </c>
      <c r="CQ19" s="786"/>
      <c r="CR19" s="786"/>
      <c r="CS19" s="786"/>
      <c r="CT19" s="786"/>
      <c r="CU19" s="786"/>
      <c r="CV19" s="786"/>
      <c r="CW19" s="787"/>
      <c r="CX19" s="612" t="s">
        <v>261</v>
      </c>
      <c r="CY19" s="612"/>
      <c r="CZ19" s="612"/>
      <c r="DA19" s="612"/>
      <c r="DB19" s="612"/>
      <c r="DC19" s="612"/>
      <c r="DD19" s="612"/>
      <c r="DE19" s="612"/>
      <c r="DF19" s="612" t="s">
        <v>261</v>
      </c>
      <c r="DG19" s="612"/>
      <c r="DH19" s="612"/>
      <c r="DI19" s="612"/>
      <c r="DJ19" s="612"/>
      <c r="DK19" s="612"/>
      <c r="DL19" s="612"/>
      <c r="DM19" s="612"/>
      <c r="DN19" s="612" t="s">
        <v>261</v>
      </c>
      <c r="DO19" s="612"/>
      <c r="DP19" s="612"/>
      <c r="DQ19" s="612"/>
      <c r="DR19" s="612"/>
      <c r="DS19" s="612"/>
      <c r="DT19" s="612"/>
      <c r="DU19" s="612"/>
      <c r="DV19" s="612" t="s">
        <v>261</v>
      </c>
      <c r="DW19" s="612"/>
      <c r="DX19" s="612"/>
      <c r="DY19" s="612"/>
      <c r="DZ19" s="612"/>
      <c r="EA19" s="612"/>
      <c r="EB19" s="612"/>
      <c r="EC19" s="612"/>
      <c r="ED19" s="612"/>
      <c r="EE19" s="612"/>
      <c r="EF19" s="612"/>
      <c r="EG19" s="612"/>
      <c r="EH19" s="612"/>
      <c r="EI19" s="612"/>
      <c r="EJ19" s="612"/>
      <c r="EK19" s="612"/>
      <c r="EL19" s="612"/>
      <c r="EM19" s="612"/>
      <c r="EN19" s="612"/>
      <c r="EO19" s="612"/>
      <c r="EP19" s="612"/>
      <c r="EQ19" s="612"/>
      <c r="ER19" s="612"/>
      <c r="ES19" s="612"/>
      <c r="ET19" s="612"/>
      <c r="EU19" s="612"/>
      <c r="EV19" s="612"/>
      <c r="EW19" s="612"/>
      <c r="EX19" s="612"/>
      <c r="EY19" s="612"/>
      <c r="EZ19" s="612"/>
      <c r="FA19" s="607">
        <v>20</v>
      </c>
      <c r="FB19" s="608"/>
      <c r="FC19" s="608"/>
      <c r="FD19" s="608"/>
      <c r="FE19" s="608"/>
      <c r="FF19" s="608"/>
      <c r="FG19" s="608"/>
      <c r="FH19" s="608"/>
      <c r="FI19" s="784"/>
      <c r="FJ19" s="612"/>
      <c r="FK19" s="612"/>
      <c r="FL19" s="612"/>
      <c r="FM19" s="612"/>
      <c r="FN19" s="612"/>
      <c r="FO19" s="612"/>
      <c r="FP19" s="612"/>
      <c r="FQ19" s="612"/>
      <c r="FR19" s="612"/>
      <c r="FS19" s="612"/>
      <c r="FT19" s="612"/>
      <c r="FU19" s="612"/>
      <c r="FV19" s="612"/>
      <c r="FW19" s="612"/>
      <c r="FX19" s="612"/>
      <c r="FY19" s="612"/>
      <c r="FZ19" s="612"/>
      <c r="GA19" s="612"/>
      <c r="GB19" s="612"/>
      <c r="GC19" s="612"/>
      <c r="GD19" s="612"/>
      <c r="GE19" s="612"/>
      <c r="GF19" s="612"/>
      <c r="GG19" s="612"/>
      <c r="GH19" s="612"/>
      <c r="GI19" s="612"/>
      <c r="GJ19" s="612"/>
      <c r="GK19" s="795" t="s">
        <v>539</v>
      </c>
      <c r="GL19" s="796"/>
      <c r="GM19" s="796"/>
      <c r="GN19" s="796"/>
      <c r="GO19" s="796"/>
      <c r="GP19" s="796"/>
      <c r="GQ19" s="796"/>
      <c r="GR19" s="796"/>
      <c r="GS19" s="796"/>
      <c r="GT19" s="797"/>
      <c r="GU19" s="779"/>
      <c r="GV19" s="779"/>
      <c r="GW19" s="779"/>
      <c r="GX19" s="779"/>
      <c r="GY19" s="779"/>
      <c r="GZ19" s="779"/>
      <c r="HA19" s="779"/>
      <c r="HB19" s="779"/>
      <c r="HC19" s="779"/>
      <c r="HD19" s="779"/>
      <c r="HE19" s="779"/>
      <c r="HF19" s="779"/>
      <c r="HG19" s="779"/>
      <c r="HH19" s="779"/>
      <c r="HI19" s="779"/>
      <c r="HJ19" s="779"/>
      <c r="HK19" s="779"/>
      <c r="HL19" s="779"/>
      <c r="HM19" s="779"/>
      <c r="HN19" s="779"/>
      <c r="HO19" s="779"/>
      <c r="HP19" s="779"/>
      <c r="HQ19" s="845"/>
      <c r="HR19" s="846"/>
      <c r="HS19" s="846"/>
      <c r="HT19" s="846"/>
      <c r="HU19" s="846"/>
      <c r="HV19" s="846"/>
      <c r="HW19" s="847"/>
      <c r="HX19" s="839"/>
      <c r="HY19" s="840"/>
      <c r="HZ19" s="840"/>
      <c r="IA19" s="840"/>
      <c r="IB19" s="841"/>
      <c r="IC19" s="839"/>
      <c r="ID19" s="840"/>
      <c r="IE19" s="840"/>
      <c r="IF19" s="840"/>
      <c r="IG19" s="840"/>
      <c r="IH19" s="840"/>
      <c r="II19" s="841"/>
      <c r="IJ19" s="829"/>
      <c r="IK19" s="830"/>
      <c r="IL19" s="830"/>
      <c r="IM19" s="830"/>
      <c r="IN19" s="830"/>
      <c r="IO19" s="830"/>
      <c r="IP19" s="831"/>
    </row>
    <row r="20" spans="1:250" s="35" customFormat="1" ht="80.25" customHeight="1">
      <c r="A20" s="788">
        <v>7</v>
      </c>
      <c r="B20" s="777"/>
      <c r="C20" s="777"/>
      <c r="D20" s="783"/>
      <c r="E20" s="789" t="s">
        <v>387</v>
      </c>
      <c r="F20" s="790"/>
      <c r="G20" s="790"/>
      <c r="H20" s="790"/>
      <c r="I20" s="790"/>
      <c r="J20" s="790"/>
      <c r="K20" s="790"/>
      <c r="L20" s="790"/>
      <c r="M20" s="790"/>
      <c r="N20" s="790"/>
      <c r="O20" s="790"/>
      <c r="P20" s="790"/>
      <c r="Q20" s="790"/>
      <c r="R20" s="790"/>
      <c r="S20" s="790"/>
      <c r="T20" s="790"/>
      <c r="U20" s="790"/>
      <c r="V20" s="790"/>
      <c r="W20" s="790"/>
      <c r="X20" s="790"/>
      <c r="Y20" s="790"/>
      <c r="Z20" s="790"/>
      <c r="AA20" s="790"/>
      <c r="AB20" s="790"/>
      <c r="AC20" s="790"/>
      <c r="AD20" s="791"/>
      <c r="AE20" s="780" t="s">
        <v>253</v>
      </c>
      <c r="AF20" s="781"/>
      <c r="AG20" s="781"/>
      <c r="AH20" s="781"/>
      <c r="AI20" s="781"/>
      <c r="AJ20" s="781"/>
      <c r="AK20" s="781"/>
      <c r="AL20" s="781"/>
      <c r="AM20" s="781"/>
      <c r="AN20" s="781"/>
      <c r="AO20" s="781"/>
      <c r="AP20" s="779" t="s">
        <v>255</v>
      </c>
      <c r="AQ20" s="779"/>
      <c r="AR20" s="779"/>
      <c r="AS20" s="779"/>
      <c r="AT20" s="779"/>
      <c r="AU20" s="779"/>
      <c r="AV20" s="779"/>
      <c r="AW20" s="779"/>
      <c r="AX20" s="779"/>
      <c r="AY20" s="779"/>
      <c r="AZ20" s="779"/>
      <c r="BA20" s="612" t="s">
        <v>230</v>
      </c>
      <c r="BB20" s="612"/>
      <c r="BC20" s="612"/>
      <c r="BD20" s="612"/>
      <c r="BE20" s="612"/>
      <c r="BF20" s="612"/>
      <c r="BG20" s="612"/>
      <c r="BH20" s="612"/>
      <c r="BI20" s="612"/>
      <c r="BJ20" s="612"/>
      <c r="BK20" s="612"/>
      <c r="BL20" s="612"/>
      <c r="BM20" s="612"/>
      <c r="BN20" s="612"/>
      <c r="BO20" s="612"/>
      <c r="BP20" s="612"/>
      <c r="BQ20" s="612"/>
      <c r="BR20" s="612"/>
      <c r="BS20" s="612"/>
      <c r="BT20" s="612"/>
      <c r="BU20" s="612"/>
      <c r="BV20" s="612"/>
      <c r="BW20" s="612"/>
      <c r="BX20" s="612"/>
      <c r="BY20" s="612"/>
      <c r="BZ20" s="612"/>
      <c r="CA20" s="612"/>
      <c r="CB20" s="612"/>
      <c r="CC20" s="612"/>
      <c r="CD20" s="612"/>
      <c r="CE20" s="612"/>
      <c r="CF20" s="612"/>
      <c r="CG20" s="612"/>
      <c r="CH20" s="793" t="s">
        <v>265</v>
      </c>
      <c r="CI20" s="793"/>
      <c r="CJ20" s="793"/>
      <c r="CK20" s="793"/>
      <c r="CL20" s="793"/>
      <c r="CM20" s="793"/>
      <c r="CN20" s="793"/>
      <c r="CO20" s="793"/>
      <c r="CP20" s="793" t="s">
        <v>265</v>
      </c>
      <c r="CQ20" s="793"/>
      <c r="CR20" s="793"/>
      <c r="CS20" s="793"/>
      <c r="CT20" s="793"/>
      <c r="CU20" s="793"/>
      <c r="CV20" s="793"/>
      <c r="CW20" s="793"/>
      <c r="CX20" s="612" t="s">
        <v>261</v>
      </c>
      <c r="CY20" s="612"/>
      <c r="CZ20" s="612"/>
      <c r="DA20" s="612"/>
      <c r="DB20" s="612"/>
      <c r="DC20" s="612"/>
      <c r="DD20" s="612"/>
      <c r="DE20" s="612"/>
      <c r="DF20" s="612" t="s">
        <v>261</v>
      </c>
      <c r="DG20" s="612"/>
      <c r="DH20" s="612"/>
      <c r="DI20" s="612"/>
      <c r="DJ20" s="612"/>
      <c r="DK20" s="612"/>
      <c r="DL20" s="612"/>
      <c r="DM20" s="612"/>
      <c r="DN20" s="612" t="s">
        <v>261</v>
      </c>
      <c r="DO20" s="612"/>
      <c r="DP20" s="612"/>
      <c r="DQ20" s="612"/>
      <c r="DR20" s="612"/>
      <c r="DS20" s="612"/>
      <c r="DT20" s="612"/>
      <c r="DU20" s="612"/>
      <c r="DV20" s="612" t="s">
        <v>261</v>
      </c>
      <c r="DW20" s="612"/>
      <c r="DX20" s="612"/>
      <c r="DY20" s="612"/>
      <c r="DZ20" s="612"/>
      <c r="EA20" s="612"/>
      <c r="EB20" s="612"/>
      <c r="EC20" s="612"/>
      <c r="ED20" s="612"/>
      <c r="EE20" s="612"/>
      <c r="EF20" s="612"/>
      <c r="EG20" s="612"/>
      <c r="EH20" s="612"/>
      <c r="EI20" s="612"/>
      <c r="EJ20" s="612"/>
      <c r="EK20" s="612"/>
      <c r="EL20" s="612"/>
      <c r="EM20" s="612"/>
      <c r="EN20" s="612"/>
      <c r="EO20" s="612"/>
      <c r="EP20" s="612"/>
      <c r="EQ20" s="612"/>
      <c r="ER20" s="612"/>
      <c r="ES20" s="612"/>
      <c r="ET20" s="612"/>
      <c r="EU20" s="612"/>
      <c r="EV20" s="612"/>
      <c r="EW20" s="612"/>
      <c r="EX20" s="612"/>
      <c r="EY20" s="612"/>
      <c r="EZ20" s="612"/>
      <c r="FA20" s="792">
        <v>23.489</v>
      </c>
      <c r="FB20" s="792"/>
      <c r="FC20" s="792"/>
      <c r="FD20" s="792"/>
      <c r="FE20" s="792"/>
      <c r="FF20" s="792"/>
      <c r="FG20" s="792"/>
      <c r="FH20" s="792"/>
      <c r="FI20" s="792"/>
      <c r="FJ20" s="612"/>
      <c r="FK20" s="612"/>
      <c r="FL20" s="612"/>
      <c r="FM20" s="612"/>
      <c r="FN20" s="612"/>
      <c r="FO20" s="612"/>
      <c r="FP20" s="612"/>
      <c r="FQ20" s="612"/>
      <c r="FR20" s="612"/>
      <c r="FS20" s="612"/>
      <c r="FT20" s="612"/>
      <c r="FU20" s="612"/>
      <c r="FV20" s="612"/>
      <c r="FW20" s="612"/>
      <c r="FX20" s="612"/>
      <c r="FY20" s="612"/>
      <c r="FZ20" s="612"/>
      <c r="GA20" s="612"/>
      <c r="GB20" s="612"/>
      <c r="GC20" s="612"/>
      <c r="GD20" s="612"/>
      <c r="GE20" s="612"/>
      <c r="GF20" s="612"/>
      <c r="GG20" s="612"/>
      <c r="GH20" s="612"/>
      <c r="GI20" s="612"/>
      <c r="GJ20" s="612"/>
      <c r="GK20" s="795" t="s">
        <v>539</v>
      </c>
      <c r="GL20" s="796"/>
      <c r="GM20" s="796"/>
      <c r="GN20" s="796"/>
      <c r="GO20" s="796"/>
      <c r="GP20" s="796"/>
      <c r="GQ20" s="796"/>
      <c r="GR20" s="796"/>
      <c r="GS20" s="796"/>
      <c r="GT20" s="797"/>
      <c r="GU20" s="779"/>
      <c r="GV20" s="779"/>
      <c r="GW20" s="779"/>
      <c r="GX20" s="779"/>
      <c r="GY20" s="779"/>
      <c r="GZ20" s="779"/>
      <c r="HA20" s="779"/>
      <c r="HB20" s="779"/>
      <c r="HC20" s="779"/>
      <c r="HD20" s="779"/>
      <c r="HE20" s="779"/>
      <c r="HF20" s="779"/>
      <c r="HG20" s="779"/>
      <c r="HH20" s="779"/>
      <c r="HI20" s="779"/>
      <c r="HJ20" s="779"/>
      <c r="HK20" s="779"/>
      <c r="HL20" s="779"/>
      <c r="HM20" s="779"/>
      <c r="HN20" s="779"/>
      <c r="HO20" s="779"/>
      <c r="HP20" s="779"/>
      <c r="HQ20" s="842"/>
      <c r="HR20" s="843"/>
      <c r="HS20" s="843"/>
      <c r="HT20" s="843"/>
      <c r="HU20" s="843"/>
      <c r="HV20" s="843"/>
      <c r="HW20" s="844"/>
      <c r="HX20" s="836"/>
      <c r="HY20" s="837"/>
      <c r="HZ20" s="837"/>
      <c r="IA20" s="837"/>
      <c r="IB20" s="838"/>
      <c r="IC20" s="836"/>
      <c r="ID20" s="837"/>
      <c r="IE20" s="837"/>
      <c r="IF20" s="837"/>
      <c r="IG20" s="837"/>
      <c r="IH20" s="837"/>
      <c r="II20" s="838"/>
      <c r="IJ20" s="826"/>
      <c r="IK20" s="827"/>
      <c r="IL20" s="827"/>
      <c r="IM20" s="827"/>
      <c r="IN20" s="827"/>
      <c r="IO20" s="827"/>
      <c r="IP20" s="828"/>
    </row>
    <row r="21" spans="1:250" s="35" customFormat="1" ht="43.5" customHeight="1">
      <c r="A21" s="788">
        <v>8</v>
      </c>
      <c r="B21" s="777"/>
      <c r="C21" s="777"/>
      <c r="D21" s="783"/>
      <c r="E21" s="601" t="s">
        <v>127</v>
      </c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3"/>
      <c r="AE21" s="780" t="s">
        <v>253</v>
      </c>
      <c r="AF21" s="781"/>
      <c r="AG21" s="781"/>
      <c r="AH21" s="781"/>
      <c r="AI21" s="781"/>
      <c r="AJ21" s="781"/>
      <c r="AK21" s="781"/>
      <c r="AL21" s="781"/>
      <c r="AM21" s="781"/>
      <c r="AN21" s="781"/>
      <c r="AO21" s="781"/>
      <c r="AP21" s="779" t="s">
        <v>255</v>
      </c>
      <c r="AQ21" s="779"/>
      <c r="AR21" s="779"/>
      <c r="AS21" s="779"/>
      <c r="AT21" s="779"/>
      <c r="AU21" s="779"/>
      <c r="AV21" s="779"/>
      <c r="AW21" s="779"/>
      <c r="AX21" s="779"/>
      <c r="AY21" s="779"/>
      <c r="AZ21" s="779"/>
      <c r="BA21" s="612" t="s">
        <v>230</v>
      </c>
      <c r="BB21" s="612"/>
      <c r="BC21" s="612"/>
      <c r="BD21" s="612"/>
      <c r="BE21" s="612"/>
      <c r="BF21" s="612"/>
      <c r="BG21" s="612"/>
      <c r="BH21" s="612"/>
      <c r="BI21" s="612"/>
      <c r="BJ21" s="612"/>
      <c r="BK21" s="612"/>
      <c r="BL21" s="612"/>
      <c r="BM21" s="612"/>
      <c r="BN21" s="612"/>
      <c r="BO21" s="612"/>
      <c r="BP21" s="612"/>
      <c r="BQ21" s="612"/>
      <c r="BR21" s="612"/>
      <c r="BS21" s="612"/>
      <c r="BT21" s="612"/>
      <c r="BU21" s="612"/>
      <c r="BV21" s="612"/>
      <c r="BW21" s="612"/>
      <c r="BX21" s="612"/>
      <c r="BY21" s="612"/>
      <c r="BZ21" s="612"/>
      <c r="CA21" s="612"/>
      <c r="CB21" s="612"/>
      <c r="CC21" s="612"/>
      <c r="CD21" s="612"/>
      <c r="CE21" s="612"/>
      <c r="CF21" s="612"/>
      <c r="CG21" s="612"/>
      <c r="CH21" s="793" t="s">
        <v>265</v>
      </c>
      <c r="CI21" s="793"/>
      <c r="CJ21" s="793"/>
      <c r="CK21" s="793"/>
      <c r="CL21" s="793"/>
      <c r="CM21" s="793"/>
      <c r="CN21" s="793"/>
      <c r="CO21" s="793"/>
      <c r="CP21" s="793" t="s">
        <v>265</v>
      </c>
      <c r="CQ21" s="793"/>
      <c r="CR21" s="793"/>
      <c r="CS21" s="793"/>
      <c r="CT21" s="793"/>
      <c r="CU21" s="793"/>
      <c r="CV21" s="793"/>
      <c r="CW21" s="793"/>
      <c r="CX21" s="785"/>
      <c r="CY21" s="786"/>
      <c r="CZ21" s="786"/>
      <c r="DA21" s="786"/>
      <c r="DB21" s="786"/>
      <c r="DC21" s="786"/>
      <c r="DD21" s="786"/>
      <c r="DE21" s="787"/>
      <c r="DF21" s="785"/>
      <c r="DG21" s="786"/>
      <c r="DH21" s="786"/>
      <c r="DI21" s="786"/>
      <c r="DJ21" s="786"/>
      <c r="DK21" s="786"/>
      <c r="DL21" s="786"/>
      <c r="DM21" s="787"/>
      <c r="DN21" s="785"/>
      <c r="DO21" s="786"/>
      <c r="DP21" s="786"/>
      <c r="DQ21" s="786"/>
      <c r="DR21" s="786"/>
      <c r="DS21" s="786"/>
      <c r="DT21" s="786"/>
      <c r="DU21" s="787"/>
      <c r="DV21" s="785"/>
      <c r="DW21" s="786"/>
      <c r="DX21" s="786"/>
      <c r="DY21" s="786"/>
      <c r="DZ21" s="786"/>
      <c r="EA21" s="786"/>
      <c r="EB21" s="786"/>
      <c r="EC21" s="787"/>
      <c r="ED21" s="612"/>
      <c r="EE21" s="612"/>
      <c r="EF21" s="612"/>
      <c r="EG21" s="612"/>
      <c r="EH21" s="612"/>
      <c r="EI21" s="612"/>
      <c r="EJ21" s="612"/>
      <c r="EK21" s="612"/>
      <c r="EL21" s="612"/>
      <c r="EM21" s="612"/>
      <c r="EN21" s="612"/>
      <c r="EO21" s="612"/>
      <c r="EP21" s="612"/>
      <c r="EQ21" s="612"/>
      <c r="ER21" s="612"/>
      <c r="ES21" s="612"/>
      <c r="ET21" s="612"/>
      <c r="EU21" s="612"/>
      <c r="EV21" s="612"/>
      <c r="EW21" s="612"/>
      <c r="EX21" s="612"/>
      <c r="EY21" s="612"/>
      <c r="EZ21" s="612"/>
      <c r="FA21" s="607">
        <v>21.346</v>
      </c>
      <c r="FB21" s="608"/>
      <c r="FC21" s="608"/>
      <c r="FD21" s="608"/>
      <c r="FE21" s="608"/>
      <c r="FF21" s="608"/>
      <c r="FG21" s="608"/>
      <c r="FH21" s="608"/>
      <c r="FI21" s="784"/>
      <c r="FJ21" s="612"/>
      <c r="FK21" s="612"/>
      <c r="FL21" s="612"/>
      <c r="FM21" s="612"/>
      <c r="FN21" s="612"/>
      <c r="FO21" s="612"/>
      <c r="FP21" s="612"/>
      <c r="FQ21" s="612"/>
      <c r="FR21" s="612"/>
      <c r="FS21" s="612"/>
      <c r="FT21" s="612"/>
      <c r="FU21" s="612"/>
      <c r="FV21" s="612"/>
      <c r="FW21" s="612"/>
      <c r="FX21" s="612"/>
      <c r="FY21" s="612"/>
      <c r="FZ21" s="612"/>
      <c r="GA21" s="612"/>
      <c r="GB21" s="612"/>
      <c r="GC21" s="612"/>
      <c r="GD21" s="612"/>
      <c r="GE21" s="612"/>
      <c r="GF21" s="612"/>
      <c r="GG21" s="612"/>
      <c r="GH21" s="612"/>
      <c r="GI21" s="612"/>
      <c r="GJ21" s="612"/>
      <c r="GK21" s="795" t="s">
        <v>539</v>
      </c>
      <c r="GL21" s="796"/>
      <c r="GM21" s="796"/>
      <c r="GN21" s="796"/>
      <c r="GO21" s="796"/>
      <c r="GP21" s="796"/>
      <c r="GQ21" s="796"/>
      <c r="GR21" s="796"/>
      <c r="GS21" s="796"/>
      <c r="GT21" s="797"/>
      <c r="GU21" s="779"/>
      <c r="GV21" s="779"/>
      <c r="GW21" s="779"/>
      <c r="GX21" s="779"/>
      <c r="GY21" s="779"/>
      <c r="GZ21" s="779"/>
      <c r="HA21" s="779"/>
      <c r="HB21" s="779"/>
      <c r="HC21" s="779"/>
      <c r="HD21" s="779"/>
      <c r="HE21" s="779"/>
      <c r="HF21" s="779"/>
      <c r="HG21" s="779"/>
      <c r="HH21" s="779"/>
      <c r="HI21" s="779"/>
      <c r="HJ21" s="779"/>
      <c r="HK21" s="779"/>
      <c r="HL21" s="779"/>
      <c r="HM21" s="779"/>
      <c r="HN21" s="779"/>
      <c r="HO21" s="779"/>
      <c r="HP21" s="779"/>
      <c r="HQ21" s="845"/>
      <c r="HR21" s="846"/>
      <c r="HS21" s="846"/>
      <c r="HT21" s="846"/>
      <c r="HU21" s="846"/>
      <c r="HV21" s="846"/>
      <c r="HW21" s="847"/>
      <c r="HX21" s="839"/>
      <c r="HY21" s="840"/>
      <c r="HZ21" s="840"/>
      <c r="IA21" s="840"/>
      <c r="IB21" s="841"/>
      <c r="IC21" s="839"/>
      <c r="ID21" s="840"/>
      <c r="IE21" s="840"/>
      <c r="IF21" s="840"/>
      <c r="IG21" s="840"/>
      <c r="IH21" s="840"/>
      <c r="II21" s="841"/>
      <c r="IJ21" s="829"/>
      <c r="IK21" s="830"/>
      <c r="IL21" s="830"/>
      <c r="IM21" s="830"/>
      <c r="IN21" s="830"/>
      <c r="IO21" s="830"/>
      <c r="IP21" s="831"/>
    </row>
    <row r="22" spans="1:250" s="35" customFormat="1" ht="34.5" customHeight="1">
      <c r="A22" s="788">
        <v>9</v>
      </c>
      <c r="B22" s="777"/>
      <c r="C22" s="777"/>
      <c r="D22" s="783"/>
      <c r="E22" s="789" t="s">
        <v>133</v>
      </c>
      <c r="F22" s="790"/>
      <c r="G22" s="790"/>
      <c r="H22" s="790"/>
      <c r="I22" s="790"/>
      <c r="J22" s="790"/>
      <c r="K22" s="790"/>
      <c r="L22" s="790"/>
      <c r="M22" s="790"/>
      <c r="N22" s="790"/>
      <c r="O22" s="790"/>
      <c r="P22" s="790"/>
      <c r="Q22" s="790"/>
      <c r="R22" s="790"/>
      <c r="S22" s="790"/>
      <c r="T22" s="790"/>
      <c r="U22" s="790"/>
      <c r="V22" s="790"/>
      <c r="W22" s="790"/>
      <c r="X22" s="790"/>
      <c r="Y22" s="790"/>
      <c r="Z22" s="790"/>
      <c r="AA22" s="790"/>
      <c r="AB22" s="790"/>
      <c r="AC22" s="790"/>
      <c r="AD22" s="791"/>
      <c r="AE22" s="780" t="s">
        <v>253</v>
      </c>
      <c r="AF22" s="781"/>
      <c r="AG22" s="781"/>
      <c r="AH22" s="781"/>
      <c r="AI22" s="781"/>
      <c r="AJ22" s="781"/>
      <c r="AK22" s="781"/>
      <c r="AL22" s="781"/>
      <c r="AM22" s="781"/>
      <c r="AN22" s="781"/>
      <c r="AO22" s="781"/>
      <c r="AP22" s="779" t="s">
        <v>255</v>
      </c>
      <c r="AQ22" s="779"/>
      <c r="AR22" s="779"/>
      <c r="AS22" s="779"/>
      <c r="AT22" s="779"/>
      <c r="AU22" s="779"/>
      <c r="AV22" s="779"/>
      <c r="AW22" s="779"/>
      <c r="AX22" s="779"/>
      <c r="AY22" s="779"/>
      <c r="AZ22" s="779"/>
      <c r="BA22" s="612"/>
      <c r="BB22" s="612"/>
      <c r="BC22" s="612"/>
      <c r="BD22" s="612"/>
      <c r="BE22" s="612"/>
      <c r="BF22" s="612"/>
      <c r="BG22" s="612"/>
      <c r="BH22" s="612"/>
      <c r="BI22" s="612"/>
      <c r="BJ22" s="612"/>
      <c r="BK22" s="612"/>
      <c r="BL22" s="612"/>
      <c r="BM22" s="612"/>
      <c r="BN22" s="612"/>
      <c r="BO22" s="612"/>
      <c r="BP22" s="612"/>
      <c r="BQ22" s="612"/>
      <c r="BR22" s="612"/>
      <c r="BS22" s="612"/>
      <c r="BT22" s="612"/>
      <c r="BU22" s="612"/>
      <c r="BV22" s="612"/>
      <c r="BW22" s="612"/>
      <c r="BX22" s="612"/>
      <c r="BY22" s="612"/>
      <c r="BZ22" s="612"/>
      <c r="CA22" s="612"/>
      <c r="CB22" s="612"/>
      <c r="CC22" s="612"/>
      <c r="CD22" s="612"/>
      <c r="CE22" s="612"/>
      <c r="CF22" s="612"/>
      <c r="CG22" s="612"/>
      <c r="CH22" s="793" t="s">
        <v>262</v>
      </c>
      <c r="CI22" s="793"/>
      <c r="CJ22" s="793"/>
      <c r="CK22" s="793"/>
      <c r="CL22" s="793"/>
      <c r="CM22" s="793"/>
      <c r="CN22" s="793"/>
      <c r="CO22" s="793"/>
      <c r="CP22" s="793" t="s">
        <v>262</v>
      </c>
      <c r="CQ22" s="793"/>
      <c r="CR22" s="793"/>
      <c r="CS22" s="793"/>
      <c r="CT22" s="793"/>
      <c r="CU22" s="793"/>
      <c r="CV22" s="793"/>
      <c r="CW22" s="793"/>
      <c r="CX22" s="612" t="s">
        <v>261</v>
      </c>
      <c r="CY22" s="612"/>
      <c r="CZ22" s="612"/>
      <c r="DA22" s="612"/>
      <c r="DB22" s="612"/>
      <c r="DC22" s="612"/>
      <c r="DD22" s="612"/>
      <c r="DE22" s="612"/>
      <c r="DF22" s="612" t="s">
        <v>261</v>
      </c>
      <c r="DG22" s="612"/>
      <c r="DH22" s="612"/>
      <c r="DI22" s="612"/>
      <c r="DJ22" s="612"/>
      <c r="DK22" s="612"/>
      <c r="DL22" s="612"/>
      <c r="DM22" s="612"/>
      <c r="DN22" s="612" t="s">
        <v>261</v>
      </c>
      <c r="DO22" s="612"/>
      <c r="DP22" s="612"/>
      <c r="DQ22" s="612"/>
      <c r="DR22" s="612"/>
      <c r="DS22" s="612"/>
      <c r="DT22" s="612"/>
      <c r="DU22" s="612"/>
      <c r="DV22" s="612" t="s">
        <v>261</v>
      </c>
      <c r="DW22" s="612"/>
      <c r="DX22" s="612"/>
      <c r="DY22" s="612"/>
      <c r="DZ22" s="612"/>
      <c r="EA22" s="612"/>
      <c r="EB22" s="612"/>
      <c r="EC22" s="612"/>
      <c r="ED22" s="612"/>
      <c r="EE22" s="612"/>
      <c r="EF22" s="612"/>
      <c r="EG22" s="612"/>
      <c r="EH22" s="612"/>
      <c r="EI22" s="612"/>
      <c r="EJ22" s="612"/>
      <c r="EK22" s="612"/>
      <c r="EL22" s="612"/>
      <c r="EM22" s="612"/>
      <c r="EN22" s="612"/>
      <c r="EO22" s="612"/>
      <c r="EP22" s="612"/>
      <c r="EQ22" s="612"/>
      <c r="ER22" s="612"/>
      <c r="ES22" s="612"/>
      <c r="ET22" s="612"/>
      <c r="EU22" s="612"/>
      <c r="EV22" s="612"/>
      <c r="EW22" s="612"/>
      <c r="EX22" s="612"/>
      <c r="EY22" s="612"/>
      <c r="EZ22" s="612"/>
      <c r="FA22" s="792">
        <f>3.113/1.18</f>
        <v>2.638135593220339</v>
      </c>
      <c r="FB22" s="792"/>
      <c r="FC22" s="792"/>
      <c r="FD22" s="792"/>
      <c r="FE22" s="792"/>
      <c r="FF22" s="792"/>
      <c r="FG22" s="792"/>
      <c r="FH22" s="792"/>
      <c r="FI22" s="792"/>
      <c r="FJ22" s="612"/>
      <c r="FK22" s="612"/>
      <c r="FL22" s="612"/>
      <c r="FM22" s="612"/>
      <c r="FN22" s="612"/>
      <c r="FO22" s="612"/>
      <c r="FP22" s="612"/>
      <c r="FQ22" s="612"/>
      <c r="FR22" s="612"/>
      <c r="FS22" s="612"/>
      <c r="FT22" s="612"/>
      <c r="FU22" s="612"/>
      <c r="FV22" s="612"/>
      <c r="FW22" s="612"/>
      <c r="FX22" s="612"/>
      <c r="FY22" s="612"/>
      <c r="FZ22" s="612"/>
      <c r="GA22" s="612"/>
      <c r="GB22" s="612"/>
      <c r="GC22" s="612"/>
      <c r="GD22" s="612"/>
      <c r="GE22" s="612"/>
      <c r="GF22" s="612"/>
      <c r="GG22" s="612"/>
      <c r="GH22" s="612"/>
      <c r="GI22" s="612"/>
      <c r="GJ22" s="612"/>
      <c r="GK22" s="779" t="s">
        <v>64</v>
      </c>
      <c r="GL22" s="779"/>
      <c r="GM22" s="779"/>
      <c r="GN22" s="779"/>
      <c r="GO22" s="779"/>
      <c r="GP22" s="779"/>
      <c r="GQ22" s="779"/>
      <c r="GR22" s="779"/>
      <c r="GS22" s="779"/>
      <c r="GT22" s="779"/>
      <c r="GU22" s="779"/>
      <c r="GV22" s="779"/>
      <c r="GW22" s="779"/>
      <c r="GX22" s="779"/>
      <c r="GY22" s="779"/>
      <c r="GZ22" s="779"/>
      <c r="HA22" s="779"/>
      <c r="HB22" s="779"/>
      <c r="HC22" s="779"/>
      <c r="HD22" s="779"/>
      <c r="HE22" s="779"/>
      <c r="HF22" s="779"/>
      <c r="HG22" s="779"/>
      <c r="HH22" s="779"/>
      <c r="HI22" s="779"/>
      <c r="HJ22" s="779"/>
      <c r="HK22" s="779"/>
      <c r="HL22" s="779"/>
      <c r="HM22" s="779"/>
      <c r="HN22" s="779"/>
      <c r="HO22" s="779"/>
      <c r="HP22" s="779"/>
      <c r="HQ22" s="612"/>
      <c r="HR22" s="612"/>
      <c r="HS22" s="612"/>
      <c r="HT22" s="612"/>
      <c r="HU22" s="612"/>
      <c r="HV22" s="612"/>
      <c r="HW22" s="612"/>
      <c r="HX22" s="612"/>
      <c r="HY22" s="612"/>
      <c r="HZ22" s="612"/>
      <c r="IA22" s="612"/>
      <c r="IB22" s="612"/>
      <c r="IC22" s="612"/>
      <c r="ID22" s="612"/>
      <c r="IE22" s="612"/>
      <c r="IF22" s="612"/>
      <c r="IG22" s="612"/>
      <c r="IH22" s="612"/>
      <c r="II22" s="612"/>
      <c r="IJ22" s="612"/>
      <c r="IK22" s="612"/>
      <c r="IL22" s="612"/>
      <c r="IM22" s="612"/>
      <c r="IN22" s="612"/>
      <c r="IO22" s="612"/>
      <c r="IP22" s="794"/>
    </row>
    <row r="23" spans="1:250" s="35" customFormat="1" ht="34.5" customHeight="1">
      <c r="A23" s="788">
        <v>10</v>
      </c>
      <c r="B23" s="777"/>
      <c r="C23" s="777"/>
      <c r="D23" s="783"/>
      <c r="E23" s="789" t="s">
        <v>208</v>
      </c>
      <c r="F23" s="790"/>
      <c r="G23" s="790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0"/>
      <c r="Z23" s="790"/>
      <c r="AA23" s="790"/>
      <c r="AB23" s="790"/>
      <c r="AC23" s="790"/>
      <c r="AD23" s="791"/>
      <c r="AE23" s="780" t="s">
        <v>253</v>
      </c>
      <c r="AF23" s="781"/>
      <c r="AG23" s="781"/>
      <c r="AH23" s="781"/>
      <c r="AI23" s="781"/>
      <c r="AJ23" s="781"/>
      <c r="AK23" s="781"/>
      <c r="AL23" s="781"/>
      <c r="AM23" s="781"/>
      <c r="AN23" s="781"/>
      <c r="AO23" s="781"/>
      <c r="AP23" s="779" t="s">
        <v>258</v>
      </c>
      <c r="AQ23" s="779"/>
      <c r="AR23" s="779"/>
      <c r="AS23" s="779"/>
      <c r="AT23" s="779"/>
      <c r="AU23" s="779"/>
      <c r="AV23" s="779"/>
      <c r="AW23" s="779"/>
      <c r="AX23" s="779"/>
      <c r="AY23" s="779"/>
      <c r="AZ23" s="779"/>
      <c r="BA23" s="612"/>
      <c r="BB23" s="612"/>
      <c r="BC23" s="612"/>
      <c r="BD23" s="612"/>
      <c r="BE23" s="612"/>
      <c r="BF23" s="612"/>
      <c r="BG23" s="612"/>
      <c r="BH23" s="612"/>
      <c r="BI23" s="612"/>
      <c r="BJ23" s="612"/>
      <c r="BK23" s="612"/>
      <c r="BL23" s="612"/>
      <c r="BM23" s="612"/>
      <c r="BN23" s="612"/>
      <c r="BO23" s="612"/>
      <c r="BP23" s="612"/>
      <c r="BQ23" s="612"/>
      <c r="BR23" s="612"/>
      <c r="BS23" s="612"/>
      <c r="BT23" s="612"/>
      <c r="BU23" s="612"/>
      <c r="BV23" s="612"/>
      <c r="BW23" s="612"/>
      <c r="BX23" s="612"/>
      <c r="BY23" s="612"/>
      <c r="BZ23" s="612"/>
      <c r="CA23" s="612"/>
      <c r="CB23" s="612"/>
      <c r="CC23" s="612"/>
      <c r="CD23" s="612"/>
      <c r="CE23" s="612"/>
      <c r="CF23" s="612"/>
      <c r="CG23" s="612"/>
      <c r="CH23" s="793" t="s">
        <v>262</v>
      </c>
      <c r="CI23" s="793"/>
      <c r="CJ23" s="793"/>
      <c r="CK23" s="793"/>
      <c r="CL23" s="793"/>
      <c r="CM23" s="793"/>
      <c r="CN23" s="793"/>
      <c r="CO23" s="793"/>
      <c r="CP23" s="793" t="s">
        <v>262</v>
      </c>
      <c r="CQ23" s="793"/>
      <c r="CR23" s="793"/>
      <c r="CS23" s="793"/>
      <c r="CT23" s="793"/>
      <c r="CU23" s="793"/>
      <c r="CV23" s="793"/>
      <c r="CW23" s="793"/>
      <c r="CX23" s="612" t="s">
        <v>261</v>
      </c>
      <c r="CY23" s="612"/>
      <c r="CZ23" s="612"/>
      <c r="DA23" s="612"/>
      <c r="DB23" s="612"/>
      <c r="DC23" s="612"/>
      <c r="DD23" s="612"/>
      <c r="DE23" s="612"/>
      <c r="DF23" s="612" t="s">
        <v>261</v>
      </c>
      <c r="DG23" s="612"/>
      <c r="DH23" s="612"/>
      <c r="DI23" s="612"/>
      <c r="DJ23" s="612"/>
      <c r="DK23" s="612"/>
      <c r="DL23" s="612"/>
      <c r="DM23" s="612"/>
      <c r="DN23" s="612" t="s">
        <v>261</v>
      </c>
      <c r="DO23" s="612"/>
      <c r="DP23" s="612"/>
      <c r="DQ23" s="612"/>
      <c r="DR23" s="612"/>
      <c r="DS23" s="612"/>
      <c r="DT23" s="612"/>
      <c r="DU23" s="612"/>
      <c r="DV23" s="612" t="s">
        <v>261</v>
      </c>
      <c r="DW23" s="612"/>
      <c r="DX23" s="612"/>
      <c r="DY23" s="612"/>
      <c r="DZ23" s="612"/>
      <c r="EA23" s="612"/>
      <c r="EB23" s="612"/>
      <c r="EC23" s="612"/>
      <c r="ED23" s="612"/>
      <c r="EE23" s="612"/>
      <c r="EF23" s="612"/>
      <c r="EG23" s="612"/>
      <c r="EH23" s="612"/>
      <c r="EI23" s="612"/>
      <c r="EJ23" s="612"/>
      <c r="EK23" s="612"/>
      <c r="EL23" s="612"/>
      <c r="EM23" s="612"/>
      <c r="EN23" s="612"/>
      <c r="EO23" s="612"/>
      <c r="EP23" s="612"/>
      <c r="EQ23" s="612"/>
      <c r="ER23" s="612"/>
      <c r="ES23" s="612"/>
      <c r="ET23" s="612"/>
      <c r="EU23" s="612"/>
      <c r="EV23" s="612"/>
      <c r="EW23" s="612"/>
      <c r="EX23" s="612"/>
      <c r="EY23" s="612"/>
      <c r="EZ23" s="612"/>
      <c r="FA23" s="792">
        <f>4.119/1.18</f>
        <v>3.490677966101695</v>
      </c>
      <c r="FB23" s="792"/>
      <c r="FC23" s="792"/>
      <c r="FD23" s="792"/>
      <c r="FE23" s="792"/>
      <c r="FF23" s="792"/>
      <c r="FG23" s="792"/>
      <c r="FH23" s="792"/>
      <c r="FI23" s="792"/>
      <c r="FJ23" s="612"/>
      <c r="FK23" s="612"/>
      <c r="FL23" s="612"/>
      <c r="FM23" s="612"/>
      <c r="FN23" s="612"/>
      <c r="FO23" s="612"/>
      <c r="FP23" s="612"/>
      <c r="FQ23" s="612"/>
      <c r="FR23" s="612"/>
      <c r="FS23" s="612"/>
      <c r="FT23" s="612"/>
      <c r="FU23" s="612"/>
      <c r="FV23" s="612"/>
      <c r="FW23" s="612"/>
      <c r="FX23" s="612"/>
      <c r="FY23" s="612"/>
      <c r="FZ23" s="612"/>
      <c r="GA23" s="612"/>
      <c r="GB23" s="612"/>
      <c r="GC23" s="612"/>
      <c r="GD23" s="612"/>
      <c r="GE23" s="612"/>
      <c r="GF23" s="612"/>
      <c r="GG23" s="612"/>
      <c r="GH23" s="612"/>
      <c r="GI23" s="612"/>
      <c r="GJ23" s="612"/>
      <c r="GK23" s="779" t="s">
        <v>64</v>
      </c>
      <c r="GL23" s="779"/>
      <c r="GM23" s="779"/>
      <c r="GN23" s="779"/>
      <c r="GO23" s="779"/>
      <c r="GP23" s="779"/>
      <c r="GQ23" s="779"/>
      <c r="GR23" s="779"/>
      <c r="GS23" s="779"/>
      <c r="GT23" s="779"/>
      <c r="GU23" s="779"/>
      <c r="GV23" s="779"/>
      <c r="GW23" s="779"/>
      <c r="GX23" s="779"/>
      <c r="GY23" s="779"/>
      <c r="GZ23" s="779"/>
      <c r="HA23" s="779"/>
      <c r="HB23" s="779"/>
      <c r="HC23" s="779"/>
      <c r="HD23" s="779"/>
      <c r="HE23" s="779"/>
      <c r="HF23" s="779"/>
      <c r="HG23" s="779"/>
      <c r="HH23" s="779"/>
      <c r="HI23" s="779"/>
      <c r="HJ23" s="779"/>
      <c r="HK23" s="779"/>
      <c r="HL23" s="779"/>
      <c r="HM23" s="779"/>
      <c r="HN23" s="779"/>
      <c r="HO23" s="779"/>
      <c r="HP23" s="779"/>
      <c r="HQ23" s="612"/>
      <c r="HR23" s="612"/>
      <c r="HS23" s="612"/>
      <c r="HT23" s="612"/>
      <c r="HU23" s="612"/>
      <c r="HV23" s="612"/>
      <c r="HW23" s="612"/>
      <c r="HX23" s="612"/>
      <c r="HY23" s="612"/>
      <c r="HZ23" s="612"/>
      <c r="IA23" s="612"/>
      <c r="IB23" s="612"/>
      <c r="IC23" s="612"/>
      <c r="ID23" s="612"/>
      <c r="IE23" s="612"/>
      <c r="IF23" s="612"/>
      <c r="IG23" s="612"/>
      <c r="IH23" s="612"/>
      <c r="II23" s="612"/>
      <c r="IJ23" s="612"/>
      <c r="IK23" s="612"/>
      <c r="IL23" s="612"/>
      <c r="IM23" s="612"/>
      <c r="IN23" s="612"/>
      <c r="IO23" s="612"/>
      <c r="IP23" s="794"/>
    </row>
    <row r="24" spans="1:250" s="35" customFormat="1" ht="34.5" customHeight="1">
      <c r="A24" s="788">
        <v>11</v>
      </c>
      <c r="B24" s="777"/>
      <c r="C24" s="777"/>
      <c r="D24" s="783"/>
      <c r="E24" s="789" t="s">
        <v>134</v>
      </c>
      <c r="F24" s="790"/>
      <c r="G24" s="790"/>
      <c r="H24" s="790"/>
      <c r="I24" s="790"/>
      <c r="J24" s="790"/>
      <c r="K24" s="790"/>
      <c r="L24" s="790"/>
      <c r="M24" s="790"/>
      <c r="N24" s="790"/>
      <c r="O24" s="790"/>
      <c r="P24" s="790"/>
      <c r="Q24" s="790"/>
      <c r="R24" s="790"/>
      <c r="S24" s="790"/>
      <c r="T24" s="790"/>
      <c r="U24" s="790"/>
      <c r="V24" s="790"/>
      <c r="W24" s="790"/>
      <c r="X24" s="790"/>
      <c r="Y24" s="790"/>
      <c r="Z24" s="790"/>
      <c r="AA24" s="790"/>
      <c r="AB24" s="790"/>
      <c r="AC24" s="790"/>
      <c r="AD24" s="791"/>
      <c r="AE24" s="780" t="s">
        <v>253</v>
      </c>
      <c r="AF24" s="781"/>
      <c r="AG24" s="781"/>
      <c r="AH24" s="781"/>
      <c r="AI24" s="781"/>
      <c r="AJ24" s="781"/>
      <c r="AK24" s="781"/>
      <c r="AL24" s="781"/>
      <c r="AM24" s="781"/>
      <c r="AN24" s="781"/>
      <c r="AO24" s="781"/>
      <c r="AP24" s="779" t="s">
        <v>255</v>
      </c>
      <c r="AQ24" s="779"/>
      <c r="AR24" s="779"/>
      <c r="AS24" s="779"/>
      <c r="AT24" s="779"/>
      <c r="AU24" s="779"/>
      <c r="AV24" s="779"/>
      <c r="AW24" s="779"/>
      <c r="AX24" s="779"/>
      <c r="AY24" s="779"/>
      <c r="AZ24" s="779"/>
      <c r="BA24" s="612"/>
      <c r="BB24" s="612"/>
      <c r="BC24" s="612"/>
      <c r="BD24" s="612"/>
      <c r="BE24" s="612"/>
      <c r="BF24" s="612"/>
      <c r="BG24" s="612"/>
      <c r="BH24" s="612"/>
      <c r="BI24" s="612"/>
      <c r="BJ24" s="612"/>
      <c r="BK24" s="612"/>
      <c r="BL24" s="612"/>
      <c r="BM24" s="612"/>
      <c r="BN24" s="612"/>
      <c r="BO24" s="612"/>
      <c r="BP24" s="612"/>
      <c r="BQ24" s="612"/>
      <c r="BR24" s="612"/>
      <c r="BS24" s="612">
        <v>1.066</v>
      </c>
      <c r="BT24" s="612"/>
      <c r="BU24" s="612"/>
      <c r="BV24" s="612"/>
      <c r="BW24" s="612"/>
      <c r="BX24" s="612"/>
      <c r="BY24" s="612"/>
      <c r="BZ24" s="612"/>
      <c r="CA24" s="612"/>
      <c r="CB24" s="612"/>
      <c r="CC24" s="612"/>
      <c r="CD24" s="612"/>
      <c r="CE24" s="612"/>
      <c r="CF24" s="612"/>
      <c r="CG24" s="612"/>
      <c r="CH24" s="793" t="s">
        <v>263</v>
      </c>
      <c r="CI24" s="793"/>
      <c r="CJ24" s="793"/>
      <c r="CK24" s="793"/>
      <c r="CL24" s="793"/>
      <c r="CM24" s="793"/>
      <c r="CN24" s="793"/>
      <c r="CO24" s="793"/>
      <c r="CP24" s="793" t="s">
        <v>263</v>
      </c>
      <c r="CQ24" s="793"/>
      <c r="CR24" s="793"/>
      <c r="CS24" s="793"/>
      <c r="CT24" s="793"/>
      <c r="CU24" s="793"/>
      <c r="CV24" s="793"/>
      <c r="CW24" s="793"/>
      <c r="CX24" s="612" t="s">
        <v>261</v>
      </c>
      <c r="CY24" s="612"/>
      <c r="CZ24" s="612"/>
      <c r="DA24" s="612"/>
      <c r="DB24" s="612"/>
      <c r="DC24" s="612"/>
      <c r="DD24" s="612"/>
      <c r="DE24" s="612"/>
      <c r="DF24" s="612" t="s">
        <v>261</v>
      </c>
      <c r="DG24" s="612"/>
      <c r="DH24" s="612"/>
      <c r="DI24" s="612"/>
      <c r="DJ24" s="612"/>
      <c r="DK24" s="612"/>
      <c r="DL24" s="612"/>
      <c r="DM24" s="612"/>
      <c r="DN24" s="612" t="s">
        <v>261</v>
      </c>
      <c r="DO24" s="612"/>
      <c r="DP24" s="612"/>
      <c r="DQ24" s="612"/>
      <c r="DR24" s="612"/>
      <c r="DS24" s="612"/>
      <c r="DT24" s="612"/>
      <c r="DU24" s="612"/>
      <c r="DV24" s="612" t="s">
        <v>261</v>
      </c>
      <c r="DW24" s="612"/>
      <c r="DX24" s="612"/>
      <c r="DY24" s="612"/>
      <c r="DZ24" s="612"/>
      <c r="EA24" s="612"/>
      <c r="EB24" s="612"/>
      <c r="EC24" s="612"/>
      <c r="ED24" s="612"/>
      <c r="EE24" s="612"/>
      <c r="EF24" s="612"/>
      <c r="EG24" s="612"/>
      <c r="EH24" s="612"/>
      <c r="EI24" s="612"/>
      <c r="EJ24" s="612"/>
      <c r="EK24" s="612"/>
      <c r="EL24" s="612"/>
      <c r="EM24" s="612"/>
      <c r="EN24" s="612"/>
      <c r="EO24" s="612"/>
      <c r="EP24" s="612"/>
      <c r="EQ24" s="612"/>
      <c r="ER24" s="612"/>
      <c r="ES24" s="612"/>
      <c r="ET24" s="612"/>
      <c r="EU24" s="612"/>
      <c r="EV24" s="612"/>
      <c r="EW24" s="612"/>
      <c r="EX24" s="612"/>
      <c r="EY24" s="612"/>
      <c r="EZ24" s="612"/>
      <c r="FA24" s="792">
        <f>1.546/1.18</f>
        <v>1.3101694915254238</v>
      </c>
      <c r="FB24" s="792"/>
      <c r="FC24" s="792"/>
      <c r="FD24" s="792"/>
      <c r="FE24" s="792"/>
      <c r="FF24" s="792"/>
      <c r="FG24" s="792"/>
      <c r="FH24" s="792"/>
      <c r="FI24" s="792"/>
      <c r="FJ24" s="612"/>
      <c r="FK24" s="612"/>
      <c r="FL24" s="612"/>
      <c r="FM24" s="612"/>
      <c r="FN24" s="612"/>
      <c r="FO24" s="612"/>
      <c r="FP24" s="612"/>
      <c r="FQ24" s="612"/>
      <c r="FR24" s="612"/>
      <c r="FS24" s="612"/>
      <c r="FT24" s="612"/>
      <c r="FU24" s="612"/>
      <c r="FV24" s="612"/>
      <c r="FW24" s="612"/>
      <c r="FX24" s="612"/>
      <c r="FY24" s="612"/>
      <c r="FZ24" s="612"/>
      <c r="GA24" s="612"/>
      <c r="GB24" s="612"/>
      <c r="GC24" s="612"/>
      <c r="GD24" s="612"/>
      <c r="GE24" s="612"/>
      <c r="GF24" s="612"/>
      <c r="GG24" s="612"/>
      <c r="GH24" s="612"/>
      <c r="GI24" s="612"/>
      <c r="GJ24" s="612"/>
      <c r="GK24" s="779" t="s">
        <v>64</v>
      </c>
      <c r="GL24" s="779"/>
      <c r="GM24" s="779"/>
      <c r="GN24" s="779"/>
      <c r="GO24" s="779"/>
      <c r="GP24" s="779"/>
      <c r="GQ24" s="779"/>
      <c r="GR24" s="779"/>
      <c r="GS24" s="779"/>
      <c r="GT24" s="779"/>
      <c r="GU24" s="779"/>
      <c r="GV24" s="779"/>
      <c r="GW24" s="779"/>
      <c r="GX24" s="779"/>
      <c r="GY24" s="779"/>
      <c r="GZ24" s="779"/>
      <c r="HA24" s="779"/>
      <c r="HB24" s="779"/>
      <c r="HC24" s="779"/>
      <c r="HD24" s="779"/>
      <c r="HE24" s="779"/>
      <c r="HF24" s="779"/>
      <c r="HG24" s="779"/>
      <c r="HH24" s="779"/>
      <c r="HI24" s="779"/>
      <c r="HJ24" s="779"/>
      <c r="HK24" s="779"/>
      <c r="HL24" s="779"/>
      <c r="HM24" s="779"/>
      <c r="HN24" s="779"/>
      <c r="HO24" s="779"/>
      <c r="HP24" s="779"/>
      <c r="HQ24" s="612"/>
      <c r="HR24" s="612"/>
      <c r="HS24" s="612"/>
      <c r="HT24" s="612"/>
      <c r="HU24" s="612"/>
      <c r="HV24" s="612"/>
      <c r="HW24" s="612"/>
      <c r="HX24" s="612"/>
      <c r="HY24" s="612"/>
      <c r="HZ24" s="612"/>
      <c r="IA24" s="612"/>
      <c r="IB24" s="612"/>
      <c r="IC24" s="612"/>
      <c r="ID24" s="612"/>
      <c r="IE24" s="612"/>
      <c r="IF24" s="612"/>
      <c r="IG24" s="612"/>
      <c r="IH24" s="612"/>
      <c r="II24" s="612"/>
      <c r="IJ24" s="612"/>
      <c r="IK24" s="612"/>
      <c r="IL24" s="612"/>
      <c r="IM24" s="612"/>
      <c r="IN24" s="612"/>
      <c r="IO24" s="612"/>
      <c r="IP24" s="794"/>
    </row>
    <row r="25" spans="1:250" s="35" customFormat="1" ht="66.75" customHeight="1">
      <c r="A25" s="788">
        <v>12</v>
      </c>
      <c r="B25" s="777"/>
      <c r="C25" s="777"/>
      <c r="D25" s="783"/>
      <c r="E25" s="789" t="s">
        <v>741</v>
      </c>
      <c r="F25" s="790"/>
      <c r="G25" s="790"/>
      <c r="H25" s="790"/>
      <c r="I25" s="790"/>
      <c r="J25" s="790"/>
      <c r="K25" s="790"/>
      <c r="L25" s="790"/>
      <c r="M25" s="790"/>
      <c r="N25" s="790"/>
      <c r="O25" s="790"/>
      <c r="P25" s="790"/>
      <c r="Q25" s="790"/>
      <c r="R25" s="790"/>
      <c r="S25" s="790"/>
      <c r="T25" s="790"/>
      <c r="U25" s="790"/>
      <c r="V25" s="790"/>
      <c r="W25" s="790"/>
      <c r="X25" s="790"/>
      <c r="Y25" s="790"/>
      <c r="Z25" s="790"/>
      <c r="AA25" s="790"/>
      <c r="AB25" s="790"/>
      <c r="AC25" s="790"/>
      <c r="AD25" s="791"/>
      <c r="AE25" s="780" t="s">
        <v>253</v>
      </c>
      <c r="AF25" s="781"/>
      <c r="AG25" s="781"/>
      <c r="AH25" s="781"/>
      <c r="AI25" s="781"/>
      <c r="AJ25" s="781"/>
      <c r="AK25" s="781"/>
      <c r="AL25" s="781"/>
      <c r="AM25" s="781"/>
      <c r="AN25" s="781"/>
      <c r="AO25" s="781"/>
      <c r="AP25" s="779" t="s">
        <v>255</v>
      </c>
      <c r="AQ25" s="779"/>
      <c r="AR25" s="779"/>
      <c r="AS25" s="779"/>
      <c r="AT25" s="779"/>
      <c r="AU25" s="779"/>
      <c r="AV25" s="779"/>
      <c r="AW25" s="779"/>
      <c r="AX25" s="779"/>
      <c r="AY25" s="779"/>
      <c r="AZ25" s="779"/>
      <c r="BA25" s="612"/>
      <c r="BB25" s="612"/>
      <c r="BC25" s="612"/>
      <c r="BD25" s="612"/>
      <c r="BE25" s="612"/>
      <c r="BF25" s="612"/>
      <c r="BG25" s="612"/>
      <c r="BH25" s="612"/>
      <c r="BI25" s="612"/>
      <c r="BJ25" s="612"/>
      <c r="BK25" s="612"/>
      <c r="BL25" s="612"/>
      <c r="BM25" s="612"/>
      <c r="BN25" s="612"/>
      <c r="BO25" s="612"/>
      <c r="BP25" s="612"/>
      <c r="BQ25" s="612"/>
      <c r="BR25" s="612"/>
      <c r="BS25" s="776">
        <v>1.96</v>
      </c>
      <c r="BT25" s="777"/>
      <c r="BU25" s="777"/>
      <c r="BV25" s="777"/>
      <c r="BW25" s="777"/>
      <c r="BX25" s="777"/>
      <c r="BY25" s="777"/>
      <c r="BZ25" s="783"/>
      <c r="CA25" s="612"/>
      <c r="CB25" s="612"/>
      <c r="CC25" s="612"/>
      <c r="CD25" s="612"/>
      <c r="CE25" s="612"/>
      <c r="CF25" s="612"/>
      <c r="CG25" s="612"/>
      <c r="CH25" s="785" t="s">
        <v>263</v>
      </c>
      <c r="CI25" s="786"/>
      <c r="CJ25" s="786"/>
      <c r="CK25" s="786"/>
      <c r="CL25" s="786"/>
      <c r="CM25" s="786"/>
      <c r="CN25" s="786"/>
      <c r="CO25" s="787"/>
      <c r="CP25" s="785" t="s">
        <v>263</v>
      </c>
      <c r="CQ25" s="786"/>
      <c r="CR25" s="786"/>
      <c r="CS25" s="786"/>
      <c r="CT25" s="786"/>
      <c r="CU25" s="786"/>
      <c r="CV25" s="786"/>
      <c r="CW25" s="787"/>
      <c r="CX25" s="776"/>
      <c r="CY25" s="777"/>
      <c r="CZ25" s="777"/>
      <c r="DA25" s="777"/>
      <c r="DB25" s="777"/>
      <c r="DC25" s="777"/>
      <c r="DD25" s="777"/>
      <c r="DE25" s="783"/>
      <c r="DF25" s="776"/>
      <c r="DG25" s="777"/>
      <c r="DH25" s="777"/>
      <c r="DI25" s="777"/>
      <c r="DJ25" s="777"/>
      <c r="DK25" s="777"/>
      <c r="DL25" s="777"/>
      <c r="DM25" s="783"/>
      <c r="DN25" s="776"/>
      <c r="DO25" s="777"/>
      <c r="DP25" s="777"/>
      <c r="DQ25" s="777"/>
      <c r="DR25" s="777"/>
      <c r="DS25" s="777"/>
      <c r="DT25" s="777"/>
      <c r="DU25" s="783"/>
      <c r="DV25" s="776"/>
      <c r="DW25" s="777"/>
      <c r="DX25" s="777"/>
      <c r="DY25" s="777"/>
      <c r="DZ25" s="777"/>
      <c r="EA25" s="777"/>
      <c r="EB25" s="777"/>
      <c r="EC25" s="783"/>
      <c r="ED25" s="776"/>
      <c r="EE25" s="777"/>
      <c r="EF25" s="777"/>
      <c r="EG25" s="777"/>
      <c r="EH25" s="777"/>
      <c r="EI25" s="777"/>
      <c r="EJ25" s="783"/>
      <c r="EK25" s="176"/>
      <c r="EL25" s="176"/>
      <c r="EM25" s="176"/>
      <c r="EN25" s="176"/>
      <c r="EO25" s="176"/>
      <c r="EP25" s="776"/>
      <c r="EQ25" s="777"/>
      <c r="ER25" s="777"/>
      <c r="ES25" s="777"/>
      <c r="ET25" s="777"/>
      <c r="EU25" s="777"/>
      <c r="EV25" s="783"/>
      <c r="EW25" s="176"/>
      <c r="EX25" s="176"/>
      <c r="EY25" s="176"/>
      <c r="EZ25" s="176"/>
      <c r="FA25" s="607">
        <v>3.194531</v>
      </c>
      <c r="FB25" s="608"/>
      <c r="FC25" s="608"/>
      <c r="FD25" s="608"/>
      <c r="FE25" s="608"/>
      <c r="FF25" s="608"/>
      <c r="FG25" s="608"/>
      <c r="FH25" s="608"/>
      <c r="FI25" s="784"/>
      <c r="FJ25" s="776"/>
      <c r="FK25" s="777"/>
      <c r="FL25" s="777"/>
      <c r="FM25" s="777"/>
      <c r="FN25" s="777"/>
      <c r="FO25" s="777"/>
      <c r="FP25" s="783"/>
      <c r="FQ25" s="176"/>
      <c r="FR25" s="176"/>
      <c r="FS25" s="776"/>
      <c r="FT25" s="777"/>
      <c r="FU25" s="777"/>
      <c r="FV25" s="777"/>
      <c r="FW25" s="777"/>
      <c r="FX25" s="777"/>
      <c r="FY25" s="777"/>
      <c r="FZ25" s="777"/>
      <c r="GA25" s="783"/>
      <c r="GB25" s="776"/>
      <c r="GC25" s="777"/>
      <c r="GD25" s="777"/>
      <c r="GE25" s="777"/>
      <c r="GF25" s="783"/>
      <c r="GG25" s="176"/>
      <c r="GH25" s="176"/>
      <c r="GI25" s="176"/>
      <c r="GJ25" s="176"/>
      <c r="GK25" s="795" t="s">
        <v>745</v>
      </c>
      <c r="GL25" s="796"/>
      <c r="GM25" s="796"/>
      <c r="GN25" s="796"/>
      <c r="GO25" s="796"/>
      <c r="GP25" s="796"/>
      <c r="GQ25" s="796"/>
      <c r="GR25" s="796"/>
      <c r="GS25" s="796"/>
      <c r="GT25" s="797"/>
      <c r="GU25" s="779"/>
      <c r="GV25" s="779"/>
      <c r="GW25" s="779"/>
      <c r="GX25" s="779"/>
      <c r="GY25" s="779"/>
      <c r="GZ25" s="779"/>
      <c r="HA25" s="780"/>
      <c r="HB25" s="781"/>
      <c r="HC25" s="781"/>
      <c r="HD25" s="781"/>
      <c r="HE25" s="781"/>
      <c r="HF25" s="781"/>
      <c r="HG25" s="781"/>
      <c r="HH25" s="781"/>
      <c r="HI25" s="781"/>
      <c r="HJ25" s="781"/>
      <c r="HK25" s="781"/>
      <c r="HL25" s="781"/>
      <c r="HM25" s="781"/>
      <c r="HN25" s="782"/>
      <c r="HO25" s="177"/>
      <c r="HP25" s="177"/>
      <c r="HQ25" s="612"/>
      <c r="HR25" s="612"/>
      <c r="HS25" s="612"/>
      <c r="HT25" s="612"/>
      <c r="HU25" s="612"/>
      <c r="HV25" s="612"/>
      <c r="HW25" s="612"/>
      <c r="HX25" s="612"/>
      <c r="HY25" s="612"/>
      <c r="HZ25" s="612"/>
      <c r="IA25" s="612"/>
      <c r="IB25" s="612"/>
      <c r="IC25" s="612"/>
      <c r="ID25" s="612"/>
      <c r="IE25" s="612"/>
      <c r="IF25" s="612"/>
      <c r="IG25" s="612"/>
      <c r="IH25" s="612"/>
      <c r="II25" s="612"/>
      <c r="IJ25" s="776"/>
      <c r="IK25" s="777"/>
      <c r="IL25" s="777"/>
      <c r="IM25" s="777"/>
      <c r="IN25" s="777"/>
      <c r="IO25" s="777"/>
      <c r="IP25" s="778"/>
    </row>
    <row r="26" spans="1:250" s="35" customFormat="1" ht="62.25" customHeight="1">
      <c r="A26" s="788">
        <v>13</v>
      </c>
      <c r="B26" s="777"/>
      <c r="C26" s="777"/>
      <c r="D26" s="783"/>
      <c r="E26" s="789" t="s">
        <v>742</v>
      </c>
      <c r="F26" s="790"/>
      <c r="G26" s="790"/>
      <c r="H26" s="790"/>
      <c r="I26" s="790"/>
      <c r="J26" s="790"/>
      <c r="K26" s="790"/>
      <c r="L26" s="790"/>
      <c r="M26" s="790"/>
      <c r="N26" s="790"/>
      <c r="O26" s="790"/>
      <c r="P26" s="790"/>
      <c r="Q26" s="790"/>
      <c r="R26" s="790"/>
      <c r="S26" s="790"/>
      <c r="T26" s="790"/>
      <c r="U26" s="790"/>
      <c r="V26" s="790"/>
      <c r="W26" s="790"/>
      <c r="X26" s="790"/>
      <c r="Y26" s="790"/>
      <c r="Z26" s="790"/>
      <c r="AA26" s="790"/>
      <c r="AB26" s="790"/>
      <c r="AC26" s="790"/>
      <c r="AD26" s="791"/>
      <c r="AE26" s="780" t="s">
        <v>253</v>
      </c>
      <c r="AF26" s="781"/>
      <c r="AG26" s="781"/>
      <c r="AH26" s="781"/>
      <c r="AI26" s="781"/>
      <c r="AJ26" s="781"/>
      <c r="AK26" s="781"/>
      <c r="AL26" s="781"/>
      <c r="AM26" s="781"/>
      <c r="AN26" s="781"/>
      <c r="AO26" s="781"/>
      <c r="AP26" s="779" t="s">
        <v>255</v>
      </c>
      <c r="AQ26" s="779"/>
      <c r="AR26" s="779"/>
      <c r="AS26" s="779"/>
      <c r="AT26" s="779"/>
      <c r="AU26" s="779"/>
      <c r="AV26" s="779"/>
      <c r="AW26" s="779"/>
      <c r="AX26" s="779"/>
      <c r="AY26" s="779"/>
      <c r="AZ26" s="779"/>
      <c r="BA26" s="612"/>
      <c r="BB26" s="612"/>
      <c r="BC26" s="612"/>
      <c r="BD26" s="612"/>
      <c r="BE26" s="612"/>
      <c r="BF26" s="612"/>
      <c r="BG26" s="612"/>
      <c r="BH26" s="612"/>
      <c r="BI26" s="612"/>
      <c r="BJ26" s="612"/>
      <c r="BK26" s="612"/>
      <c r="BL26" s="612"/>
      <c r="BM26" s="612"/>
      <c r="BN26" s="612"/>
      <c r="BO26" s="612"/>
      <c r="BP26" s="612"/>
      <c r="BQ26" s="612"/>
      <c r="BR26" s="612"/>
      <c r="BS26" s="776">
        <v>3.9</v>
      </c>
      <c r="BT26" s="777"/>
      <c r="BU26" s="777"/>
      <c r="BV26" s="777"/>
      <c r="BW26" s="777"/>
      <c r="BX26" s="777"/>
      <c r="BY26" s="777"/>
      <c r="BZ26" s="783"/>
      <c r="CA26" s="612"/>
      <c r="CB26" s="612"/>
      <c r="CC26" s="612"/>
      <c r="CD26" s="612"/>
      <c r="CE26" s="612"/>
      <c r="CF26" s="612"/>
      <c r="CG26" s="612"/>
      <c r="CH26" s="785" t="s">
        <v>263</v>
      </c>
      <c r="CI26" s="786"/>
      <c r="CJ26" s="786"/>
      <c r="CK26" s="786"/>
      <c r="CL26" s="786"/>
      <c r="CM26" s="786"/>
      <c r="CN26" s="786"/>
      <c r="CO26" s="787"/>
      <c r="CP26" s="785" t="s">
        <v>263</v>
      </c>
      <c r="CQ26" s="786"/>
      <c r="CR26" s="786"/>
      <c r="CS26" s="786"/>
      <c r="CT26" s="786"/>
      <c r="CU26" s="786"/>
      <c r="CV26" s="786"/>
      <c r="CW26" s="787"/>
      <c r="CX26" s="776"/>
      <c r="CY26" s="777"/>
      <c r="CZ26" s="777"/>
      <c r="DA26" s="777"/>
      <c r="DB26" s="777"/>
      <c r="DC26" s="777"/>
      <c r="DD26" s="777"/>
      <c r="DE26" s="783"/>
      <c r="DF26" s="776"/>
      <c r="DG26" s="777"/>
      <c r="DH26" s="777"/>
      <c r="DI26" s="777"/>
      <c r="DJ26" s="777"/>
      <c r="DK26" s="777"/>
      <c r="DL26" s="777"/>
      <c r="DM26" s="783"/>
      <c r="DN26" s="776"/>
      <c r="DO26" s="777"/>
      <c r="DP26" s="777"/>
      <c r="DQ26" s="777"/>
      <c r="DR26" s="777"/>
      <c r="DS26" s="777"/>
      <c r="DT26" s="777"/>
      <c r="DU26" s="783"/>
      <c r="DV26" s="776"/>
      <c r="DW26" s="777"/>
      <c r="DX26" s="777"/>
      <c r="DY26" s="777"/>
      <c r="DZ26" s="777"/>
      <c r="EA26" s="777"/>
      <c r="EB26" s="777"/>
      <c r="EC26" s="783"/>
      <c r="ED26" s="776"/>
      <c r="EE26" s="777"/>
      <c r="EF26" s="777"/>
      <c r="EG26" s="777"/>
      <c r="EH26" s="777"/>
      <c r="EI26" s="777"/>
      <c r="EJ26" s="783"/>
      <c r="EK26" s="176"/>
      <c r="EL26" s="176"/>
      <c r="EM26" s="176"/>
      <c r="EN26" s="176"/>
      <c r="EO26" s="176"/>
      <c r="EP26" s="776"/>
      <c r="EQ26" s="777"/>
      <c r="ER26" s="777"/>
      <c r="ES26" s="777"/>
      <c r="ET26" s="777"/>
      <c r="EU26" s="777"/>
      <c r="EV26" s="783"/>
      <c r="EW26" s="176"/>
      <c r="EX26" s="176"/>
      <c r="EY26" s="176"/>
      <c r="EZ26" s="176"/>
      <c r="FA26" s="607">
        <v>4.125974</v>
      </c>
      <c r="FB26" s="608"/>
      <c r="FC26" s="608"/>
      <c r="FD26" s="608"/>
      <c r="FE26" s="608"/>
      <c r="FF26" s="608"/>
      <c r="FG26" s="608"/>
      <c r="FH26" s="608"/>
      <c r="FI26" s="784"/>
      <c r="FJ26" s="776"/>
      <c r="FK26" s="777"/>
      <c r="FL26" s="777"/>
      <c r="FM26" s="777"/>
      <c r="FN26" s="777"/>
      <c r="FO26" s="777"/>
      <c r="FP26" s="783"/>
      <c r="FQ26" s="176"/>
      <c r="FR26" s="176"/>
      <c r="FS26" s="776"/>
      <c r="FT26" s="777"/>
      <c r="FU26" s="777"/>
      <c r="FV26" s="777"/>
      <c r="FW26" s="777"/>
      <c r="FX26" s="777"/>
      <c r="FY26" s="777"/>
      <c r="FZ26" s="777"/>
      <c r="GA26" s="783"/>
      <c r="GB26" s="776"/>
      <c r="GC26" s="777"/>
      <c r="GD26" s="777"/>
      <c r="GE26" s="777"/>
      <c r="GF26" s="783"/>
      <c r="GG26" s="176"/>
      <c r="GH26" s="176"/>
      <c r="GI26" s="176"/>
      <c r="GJ26" s="176"/>
      <c r="GK26" s="832" t="s">
        <v>745</v>
      </c>
      <c r="GL26" s="833"/>
      <c r="GM26" s="833"/>
      <c r="GN26" s="833"/>
      <c r="GO26" s="833"/>
      <c r="GP26" s="833"/>
      <c r="GQ26" s="833"/>
      <c r="GR26" s="833"/>
      <c r="GS26" s="833"/>
      <c r="GT26" s="834"/>
      <c r="GU26" s="779"/>
      <c r="GV26" s="779"/>
      <c r="GW26" s="779"/>
      <c r="GX26" s="779"/>
      <c r="GY26" s="779"/>
      <c r="GZ26" s="779"/>
      <c r="HA26" s="780"/>
      <c r="HB26" s="781"/>
      <c r="HC26" s="781"/>
      <c r="HD26" s="781"/>
      <c r="HE26" s="781"/>
      <c r="HF26" s="781"/>
      <c r="HG26" s="781"/>
      <c r="HH26" s="781"/>
      <c r="HI26" s="781"/>
      <c r="HJ26" s="781"/>
      <c r="HK26" s="781"/>
      <c r="HL26" s="781"/>
      <c r="HM26" s="781"/>
      <c r="HN26" s="782"/>
      <c r="HO26" s="177"/>
      <c r="HP26" s="177"/>
      <c r="HQ26" s="612"/>
      <c r="HR26" s="612"/>
      <c r="HS26" s="612"/>
      <c r="HT26" s="612"/>
      <c r="HU26" s="612"/>
      <c r="HV26" s="612"/>
      <c r="HW26" s="612"/>
      <c r="HX26" s="612"/>
      <c r="HY26" s="612"/>
      <c r="HZ26" s="612"/>
      <c r="IA26" s="612"/>
      <c r="IB26" s="612"/>
      <c r="IC26" s="612"/>
      <c r="ID26" s="612"/>
      <c r="IE26" s="612"/>
      <c r="IF26" s="612"/>
      <c r="IG26" s="612"/>
      <c r="IH26" s="612"/>
      <c r="II26" s="612"/>
      <c r="IJ26" s="776"/>
      <c r="IK26" s="777"/>
      <c r="IL26" s="777"/>
      <c r="IM26" s="777"/>
      <c r="IN26" s="777"/>
      <c r="IO26" s="777"/>
      <c r="IP26" s="778"/>
    </row>
    <row r="27" spans="1:250" s="35" customFormat="1" ht="51" customHeight="1">
      <c r="A27" s="788">
        <v>14</v>
      </c>
      <c r="B27" s="777"/>
      <c r="C27" s="777"/>
      <c r="D27" s="783"/>
      <c r="E27" s="789" t="s">
        <v>743</v>
      </c>
      <c r="F27" s="790"/>
      <c r="G27" s="790"/>
      <c r="H27" s="790"/>
      <c r="I27" s="790"/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0"/>
      <c r="Z27" s="790"/>
      <c r="AA27" s="790"/>
      <c r="AB27" s="790"/>
      <c r="AC27" s="790"/>
      <c r="AD27" s="791"/>
      <c r="AE27" s="780" t="s">
        <v>253</v>
      </c>
      <c r="AF27" s="781"/>
      <c r="AG27" s="781"/>
      <c r="AH27" s="781"/>
      <c r="AI27" s="781"/>
      <c r="AJ27" s="781"/>
      <c r="AK27" s="781"/>
      <c r="AL27" s="781"/>
      <c r="AM27" s="781"/>
      <c r="AN27" s="781"/>
      <c r="AO27" s="781"/>
      <c r="AP27" s="779" t="s">
        <v>255</v>
      </c>
      <c r="AQ27" s="779"/>
      <c r="AR27" s="779"/>
      <c r="AS27" s="779"/>
      <c r="AT27" s="779"/>
      <c r="AU27" s="779"/>
      <c r="AV27" s="779"/>
      <c r="AW27" s="779"/>
      <c r="AX27" s="779"/>
      <c r="AY27" s="779"/>
      <c r="AZ27" s="779"/>
      <c r="BA27" s="612"/>
      <c r="BB27" s="612"/>
      <c r="BC27" s="612"/>
      <c r="BD27" s="612"/>
      <c r="BE27" s="612"/>
      <c r="BF27" s="612"/>
      <c r="BG27" s="612"/>
      <c r="BH27" s="612"/>
      <c r="BI27" s="612"/>
      <c r="BJ27" s="612"/>
      <c r="BK27" s="612"/>
      <c r="BL27" s="612"/>
      <c r="BM27" s="612"/>
      <c r="BN27" s="612"/>
      <c r="BO27" s="612"/>
      <c r="BP27" s="612"/>
      <c r="BQ27" s="612"/>
      <c r="BR27" s="612"/>
      <c r="BS27" s="776">
        <v>1.83</v>
      </c>
      <c r="BT27" s="777"/>
      <c r="BU27" s="777"/>
      <c r="BV27" s="777"/>
      <c r="BW27" s="777"/>
      <c r="BX27" s="777"/>
      <c r="BY27" s="777"/>
      <c r="BZ27" s="783"/>
      <c r="CA27" s="612"/>
      <c r="CB27" s="612"/>
      <c r="CC27" s="612"/>
      <c r="CD27" s="612"/>
      <c r="CE27" s="612"/>
      <c r="CF27" s="612"/>
      <c r="CG27" s="612"/>
      <c r="CH27" s="785" t="s">
        <v>263</v>
      </c>
      <c r="CI27" s="786"/>
      <c r="CJ27" s="786"/>
      <c r="CK27" s="786"/>
      <c r="CL27" s="786"/>
      <c r="CM27" s="786"/>
      <c r="CN27" s="786"/>
      <c r="CO27" s="787"/>
      <c r="CP27" s="785" t="s">
        <v>263</v>
      </c>
      <c r="CQ27" s="786"/>
      <c r="CR27" s="786"/>
      <c r="CS27" s="786"/>
      <c r="CT27" s="786"/>
      <c r="CU27" s="786"/>
      <c r="CV27" s="786"/>
      <c r="CW27" s="787"/>
      <c r="CX27" s="776"/>
      <c r="CY27" s="777"/>
      <c r="CZ27" s="777"/>
      <c r="DA27" s="777"/>
      <c r="DB27" s="777"/>
      <c r="DC27" s="777"/>
      <c r="DD27" s="777"/>
      <c r="DE27" s="783"/>
      <c r="DF27" s="776"/>
      <c r="DG27" s="777"/>
      <c r="DH27" s="777"/>
      <c r="DI27" s="777"/>
      <c r="DJ27" s="777"/>
      <c r="DK27" s="777"/>
      <c r="DL27" s="777"/>
      <c r="DM27" s="783"/>
      <c r="DN27" s="776"/>
      <c r="DO27" s="777"/>
      <c r="DP27" s="777"/>
      <c r="DQ27" s="777"/>
      <c r="DR27" s="777"/>
      <c r="DS27" s="777"/>
      <c r="DT27" s="777"/>
      <c r="DU27" s="783"/>
      <c r="DV27" s="776"/>
      <c r="DW27" s="777"/>
      <c r="DX27" s="777"/>
      <c r="DY27" s="777"/>
      <c r="DZ27" s="777"/>
      <c r="EA27" s="777"/>
      <c r="EB27" s="777"/>
      <c r="EC27" s="783"/>
      <c r="ED27" s="776"/>
      <c r="EE27" s="777"/>
      <c r="EF27" s="777"/>
      <c r="EG27" s="777"/>
      <c r="EH27" s="777"/>
      <c r="EI27" s="777"/>
      <c r="EJ27" s="783"/>
      <c r="EK27" s="176"/>
      <c r="EL27" s="176"/>
      <c r="EM27" s="176"/>
      <c r="EN27" s="176"/>
      <c r="EO27" s="176"/>
      <c r="EP27" s="776"/>
      <c r="EQ27" s="777"/>
      <c r="ER27" s="777"/>
      <c r="ES27" s="777"/>
      <c r="ET27" s="777"/>
      <c r="EU27" s="777"/>
      <c r="EV27" s="783"/>
      <c r="EW27" s="176"/>
      <c r="EX27" s="176"/>
      <c r="EY27" s="176"/>
      <c r="EZ27" s="176"/>
      <c r="FA27" s="607">
        <v>2.638826</v>
      </c>
      <c r="FB27" s="608"/>
      <c r="FC27" s="608"/>
      <c r="FD27" s="608"/>
      <c r="FE27" s="608"/>
      <c r="FF27" s="608"/>
      <c r="FG27" s="608"/>
      <c r="FH27" s="608"/>
      <c r="FI27" s="784"/>
      <c r="FJ27" s="776"/>
      <c r="FK27" s="777"/>
      <c r="FL27" s="777"/>
      <c r="FM27" s="777"/>
      <c r="FN27" s="777"/>
      <c r="FO27" s="777"/>
      <c r="FP27" s="783"/>
      <c r="FQ27" s="176"/>
      <c r="FR27" s="176"/>
      <c r="FS27" s="776"/>
      <c r="FT27" s="777"/>
      <c r="FU27" s="777"/>
      <c r="FV27" s="777"/>
      <c r="FW27" s="777"/>
      <c r="FX27" s="777"/>
      <c r="FY27" s="777"/>
      <c r="FZ27" s="777"/>
      <c r="GA27" s="783"/>
      <c r="GB27" s="776"/>
      <c r="GC27" s="777"/>
      <c r="GD27" s="777"/>
      <c r="GE27" s="777"/>
      <c r="GF27" s="783"/>
      <c r="GG27" s="176"/>
      <c r="GH27" s="176"/>
      <c r="GI27" s="176"/>
      <c r="GJ27" s="176"/>
      <c r="GK27" s="795" t="s">
        <v>745</v>
      </c>
      <c r="GL27" s="796"/>
      <c r="GM27" s="796"/>
      <c r="GN27" s="796"/>
      <c r="GO27" s="796"/>
      <c r="GP27" s="796"/>
      <c r="GQ27" s="796"/>
      <c r="GR27" s="796"/>
      <c r="GS27" s="796"/>
      <c r="GT27" s="797"/>
      <c r="GU27" s="779"/>
      <c r="GV27" s="779"/>
      <c r="GW27" s="779"/>
      <c r="GX27" s="779"/>
      <c r="GY27" s="779"/>
      <c r="GZ27" s="779"/>
      <c r="HA27" s="780"/>
      <c r="HB27" s="781"/>
      <c r="HC27" s="781"/>
      <c r="HD27" s="781"/>
      <c r="HE27" s="781"/>
      <c r="HF27" s="781"/>
      <c r="HG27" s="781"/>
      <c r="HH27" s="781"/>
      <c r="HI27" s="781"/>
      <c r="HJ27" s="781"/>
      <c r="HK27" s="781"/>
      <c r="HL27" s="781"/>
      <c r="HM27" s="781"/>
      <c r="HN27" s="782"/>
      <c r="HO27" s="177"/>
      <c r="HP27" s="177"/>
      <c r="HQ27" s="612"/>
      <c r="HR27" s="612"/>
      <c r="HS27" s="612"/>
      <c r="HT27" s="612"/>
      <c r="HU27" s="612"/>
      <c r="HV27" s="612"/>
      <c r="HW27" s="612"/>
      <c r="HX27" s="612"/>
      <c r="HY27" s="612"/>
      <c r="HZ27" s="612"/>
      <c r="IA27" s="612"/>
      <c r="IB27" s="612"/>
      <c r="IC27" s="612"/>
      <c r="ID27" s="612"/>
      <c r="IE27" s="612"/>
      <c r="IF27" s="612"/>
      <c r="IG27" s="612"/>
      <c r="IH27" s="612"/>
      <c r="II27" s="612"/>
      <c r="IJ27" s="776"/>
      <c r="IK27" s="777"/>
      <c r="IL27" s="777"/>
      <c r="IM27" s="777"/>
      <c r="IN27" s="777"/>
      <c r="IO27" s="777"/>
      <c r="IP27" s="778"/>
    </row>
    <row r="28" spans="1:250" s="35" customFormat="1" ht="51" customHeight="1">
      <c r="A28" s="788">
        <v>15</v>
      </c>
      <c r="B28" s="777"/>
      <c r="C28" s="777"/>
      <c r="D28" s="783"/>
      <c r="E28" s="789" t="s">
        <v>40</v>
      </c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0"/>
      <c r="V28" s="790"/>
      <c r="W28" s="790"/>
      <c r="X28" s="790"/>
      <c r="Y28" s="790"/>
      <c r="Z28" s="790"/>
      <c r="AA28" s="790"/>
      <c r="AB28" s="790"/>
      <c r="AC28" s="790"/>
      <c r="AD28" s="791"/>
      <c r="AE28" s="780" t="s">
        <v>253</v>
      </c>
      <c r="AF28" s="781"/>
      <c r="AG28" s="781"/>
      <c r="AH28" s="781"/>
      <c r="AI28" s="781"/>
      <c r="AJ28" s="781"/>
      <c r="AK28" s="781"/>
      <c r="AL28" s="781"/>
      <c r="AM28" s="781"/>
      <c r="AN28" s="781"/>
      <c r="AO28" s="781"/>
      <c r="AP28" s="779" t="s">
        <v>256</v>
      </c>
      <c r="AQ28" s="779"/>
      <c r="AR28" s="779"/>
      <c r="AS28" s="779"/>
      <c r="AT28" s="779"/>
      <c r="AU28" s="779"/>
      <c r="AV28" s="779"/>
      <c r="AW28" s="779"/>
      <c r="AX28" s="779"/>
      <c r="AY28" s="779"/>
      <c r="AZ28" s="779"/>
      <c r="BA28" s="776"/>
      <c r="BB28" s="777"/>
      <c r="BC28" s="777"/>
      <c r="BD28" s="777"/>
      <c r="BE28" s="777"/>
      <c r="BF28" s="777"/>
      <c r="BG28" s="777"/>
      <c r="BH28" s="777"/>
      <c r="BI28" s="783"/>
      <c r="BJ28" s="776"/>
      <c r="BK28" s="777"/>
      <c r="BL28" s="777"/>
      <c r="BM28" s="777"/>
      <c r="BN28" s="777"/>
      <c r="BO28" s="777"/>
      <c r="BP28" s="777"/>
      <c r="BQ28" s="777"/>
      <c r="BR28" s="783"/>
      <c r="BS28" s="798">
        <v>2.9</v>
      </c>
      <c r="BT28" s="799"/>
      <c r="BU28" s="799"/>
      <c r="BV28" s="799"/>
      <c r="BW28" s="799"/>
      <c r="BX28" s="799"/>
      <c r="BY28" s="799"/>
      <c r="BZ28" s="800"/>
      <c r="CA28" s="776"/>
      <c r="CB28" s="777"/>
      <c r="CC28" s="777"/>
      <c r="CD28" s="777"/>
      <c r="CE28" s="777"/>
      <c r="CF28" s="777"/>
      <c r="CG28" s="783"/>
      <c r="CH28" s="785" t="s">
        <v>264</v>
      </c>
      <c r="CI28" s="786"/>
      <c r="CJ28" s="786"/>
      <c r="CK28" s="786"/>
      <c r="CL28" s="786"/>
      <c r="CM28" s="786"/>
      <c r="CN28" s="786"/>
      <c r="CO28" s="787"/>
      <c r="CP28" s="785" t="s">
        <v>264</v>
      </c>
      <c r="CQ28" s="786"/>
      <c r="CR28" s="786"/>
      <c r="CS28" s="786"/>
      <c r="CT28" s="786"/>
      <c r="CU28" s="786"/>
      <c r="CV28" s="786"/>
      <c r="CW28" s="787"/>
      <c r="CX28" s="776"/>
      <c r="CY28" s="777"/>
      <c r="CZ28" s="777"/>
      <c r="DA28" s="777"/>
      <c r="DB28" s="777"/>
      <c r="DC28" s="777"/>
      <c r="DD28" s="777"/>
      <c r="DE28" s="783"/>
      <c r="DF28" s="776"/>
      <c r="DG28" s="777"/>
      <c r="DH28" s="777"/>
      <c r="DI28" s="777"/>
      <c r="DJ28" s="777"/>
      <c r="DK28" s="777"/>
      <c r="DL28" s="777"/>
      <c r="DM28" s="783"/>
      <c r="DN28" s="776"/>
      <c r="DO28" s="777"/>
      <c r="DP28" s="777"/>
      <c r="DQ28" s="777"/>
      <c r="DR28" s="777"/>
      <c r="DS28" s="777"/>
      <c r="DT28" s="777"/>
      <c r="DU28" s="783"/>
      <c r="DV28" s="776"/>
      <c r="DW28" s="777"/>
      <c r="DX28" s="777"/>
      <c r="DY28" s="777"/>
      <c r="DZ28" s="777"/>
      <c r="EA28" s="777"/>
      <c r="EB28" s="777"/>
      <c r="EC28" s="783"/>
      <c r="ED28" s="776"/>
      <c r="EE28" s="777"/>
      <c r="EF28" s="777"/>
      <c r="EG28" s="777"/>
      <c r="EH28" s="777"/>
      <c r="EI28" s="777"/>
      <c r="EJ28" s="783"/>
      <c r="EK28" s="176"/>
      <c r="EL28" s="176"/>
      <c r="EM28" s="176"/>
      <c r="EN28" s="176"/>
      <c r="EO28" s="176"/>
      <c r="EP28" s="776"/>
      <c r="EQ28" s="777"/>
      <c r="ER28" s="777"/>
      <c r="ES28" s="777"/>
      <c r="ET28" s="777"/>
      <c r="EU28" s="777"/>
      <c r="EV28" s="783"/>
      <c r="EW28" s="176"/>
      <c r="EX28" s="176"/>
      <c r="EY28" s="176"/>
      <c r="EZ28" s="176"/>
      <c r="FA28" s="607">
        <v>11.603454</v>
      </c>
      <c r="FB28" s="608"/>
      <c r="FC28" s="608"/>
      <c r="FD28" s="608"/>
      <c r="FE28" s="608"/>
      <c r="FF28" s="608"/>
      <c r="FG28" s="608"/>
      <c r="FH28" s="608"/>
      <c r="FI28" s="784"/>
      <c r="FJ28" s="776"/>
      <c r="FK28" s="777"/>
      <c r="FL28" s="777"/>
      <c r="FM28" s="777"/>
      <c r="FN28" s="777"/>
      <c r="FO28" s="777"/>
      <c r="FP28" s="783"/>
      <c r="FQ28" s="176"/>
      <c r="FR28" s="176"/>
      <c r="FS28" s="776"/>
      <c r="FT28" s="777"/>
      <c r="FU28" s="777"/>
      <c r="FV28" s="777"/>
      <c r="FW28" s="777"/>
      <c r="FX28" s="777"/>
      <c r="FY28" s="777"/>
      <c r="FZ28" s="777"/>
      <c r="GA28" s="783"/>
      <c r="GB28" s="776"/>
      <c r="GC28" s="777"/>
      <c r="GD28" s="777"/>
      <c r="GE28" s="777"/>
      <c r="GF28" s="783"/>
      <c r="GG28" s="176"/>
      <c r="GH28" s="176"/>
      <c r="GI28" s="176"/>
      <c r="GJ28" s="176"/>
      <c r="GK28" s="779" t="s">
        <v>64</v>
      </c>
      <c r="GL28" s="779"/>
      <c r="GM28" s="779"/>
      <c r="GN28" s="779"/>
      <c r="GO28" s="779"/>
      <c r="GP28" s="779"/>
      <c r="GQ28" s="779"/>
      <c r="GR28" s="779"/>
      <c r="GS28" s="779"/>
      <c r="GT28" s="779"/>
      <c r="GU28" s="780"/>
      <c r="GV28" s="781"/>
      <c r="GW28" s="781"/>
      <c r="GX28" s="781"/>
      <c r="GY28" s="781"/>
      <c r="GZ28" s="782"/>
      <c r="HA28" s="780"/>
      <c r="HB28" s="781"/>
      <c r="HC28" s="781"/>
      <c r="HD28" s="781"/>
      <c r="HE28" s="781"/>
      <c r="HF28" s="781"/>
      <c r="HG28" s="781"/>
      <c r="HH28" s="781"/>
      <c r="HI28" s="781"/>
      <c r="HJ28" s="781"/>
      <c r="HK28" s="781"/>
      <c r="HL28" s="781"/>
      <c r="HM28" s="781"/>
      <c r="HN28" s="782"/>
      <c r="HO28" s="177"/>
      <c r="HP28" s="177"/>
      <c r="HQ28" s="612"/>
      <c r="HR28" s="612"/>
      <c r="HS28" s="612"/>
      <c r="HT28" s="612"/>
      <c r="HU28" s="612"/>
      <c r="HV28" s="612"/>
      <c r="HW28" s="612"/>
      <c r="HX28" s="612"/>
      <c r="HY28" s="612"/>
      <c r="HZ28" s="612"/>
      <c r="IA28" s="612"/>
      <c r="IB28" s="612"/>
      <c r="IC28" s="612"/>
      <c r="ID28" s="612"/>
      <c r="IE28" s="612"/>
      <c r="IF28" s="612"/>
      <c r="IG28" s="612"/>
      <c r="IH28" s="612"/>
      <c r="II28" s="612"/>
      <c r="IJ28" s="776"/>
      <c r="IK28" s="777"/>
      <c r="IL28" s="777"/>
      <c r="IM28" s="777"/>
      <c r="IN28" s="777"/>
      <c r="IO28" s="777"/>
      <c r="IP28" s="778"/>
    </row>
    <row r="29" spans="1:250" s="35" customFormat="1" ht="34.5" customHeight="1">
      <c r="A29" s="788">
        <v>16</v>
      </c>
      <c r="B29" s="777"/>
      <c r="C29" s="777"/>
      <c r="D29" s="783"/>
      <c r="E29" s="789" t="s">
        <v>57</v>
      </c>
      <c r="F29" s="790"/>
      <c r="G29" s="790"/>
      <c r="H29" s="790"/>
      <c r="I29" s="790"/>
      <c r="J29" s="790"/>
      <c r="K29" s="790"/>
      <c r="L29" s="790"/>
      <c r="M29" s="790"/>
      <c r="N29" s="790"/>
      <c r="O29" s="790"/>
      <c r="P29" s="790"/>
      <c r="Q29" s="790"/>
      <c r="R29" s="790"/>
      <c r="S29" s="790"/>
      <c r="T29" s="790"/>
      <c r="U29" s="790"/>
      <c r="V29" s="790"/>
      <c r="W29" s="790"/>
      <c r="X29" s="790"/>
      <c r="Y29" s="790"/>
      <c r="Z29" s="790"/>
      <c r="AA29" s="790"/>
      <c r="AB29" s="790"/>
      <c r="AC29" s="790"/>
      <c r="AD29" s="791"/>
      <c r="AE29" s="780" t="s">
        <v>253</v>
      </c>
      <c r="AF29" s="781"/>
      <c r="AG29" s="781"/>
      <c r="AH29" s="781"/>
      <c r="AI29" s="781"/>
      <c r="AJ29" s="781"/>
      <c r="AK29" s="781"/>
      <c r="AL29" s="781"/>
      <c r="AM29" s="781"/>
      <c r="AN29" s="781"/>
      <c r="AO29" s="781"/>
      <c r="AP29" s="779" t="s">
        <v>257</v>
      </c>
      <c r="AQ29" s="779"/>
      <c r="AR29" s="779"/>
      <c r="AS29" s="779"/>
      <c r="AT29" s="779"/>
      <c r="AU29" s="779"/>
      <c r="AV29" s="779"/>
      <c r="AW29" s="779"/>
      <c r="AX29" s="779"/>
      <c r="AY29" s="779"/>
      <c r="AZ29" s="779"/>
      <c r="BA29" s="612"/>
      <c r="BB29" s="612"/>
      <c r="BC29" s="612"/>
      <c r="BD29" s="612"/>
      <c r="BE29" s="612"/>
      <c r="BF29" s="612"/>
      <c r="BG29" s="612"/>
      <c r="BH29" s="612"/>
      <c r="BI29" s="612"/>
      <c r="BJ29" s="612"/>
      <c r="BK29" s="612"/>
      <c r="BL29" s="612"/>
      <c r="BM29" s="612"/>
      <c r="BN29" s="612"/>
      <c r="BO29" s="612"/>
      <c r="BP29" s="612"/>
      <c r="BQ29" s="612"/>
      <c r="BR29" s="612"/>
      <c r="BS29" s="776"/>
      <c r="BT29" s="777"/>
      <c r="BU29" s="777"/>
      <c r="BV29" s="777"/>
      <c r="BW29" s="777"/>
      <c r="BX29" s="777"/>
      <c r="BY29" s="777"/>
      <c r="BZ29" s="783"/>
      <c r="CA29" s="612"/>
      <c r="CB29" s="612"/>
      <c r="CC29" s="612"/>
      <c r="CD29" s="612"/>
      <c r="CE29" s="612"/>
      <c r="CF29" s="612"/>
      <c r="CG29" s="612"/>
      <c r="CH29" s="785" t="s">
        <v>265</v>
      </c>
      <c r="CI29" s="786"/>
      <c r="CJ29" s="786"/>
      <c r="CK29" s="786"/>
      <c r="CL29" s="786"/>
      <c r="CM29" s="786"/>
      <c r="CN29" s="786"/>
      <c r="CO29" s="787"/>
      <c r="CP29" s="785" t="s">
        <v>265</v>
      </c>
      <c r="CQ29" s="786"/>
      <c r="CR29" s="786"/>
      <c r="CS29" s="786"/>
      <c r="CT29" s="786"/>
      <c r="CU29" s="786"/>
      <c r="CV29" s="786"/>
      <c r="CW29" s="787"/>
      <c r="CX29" s="612" t="s">
        <v>261</v>
      </c>
      <c r="CY29" s="612"/>
      <c r="CZ29" s="612"/>
      <c r="DA29" s="612"/>
      <c r="DB29" s="612"/>
      <c r="DC29" s="612"/>
      <c r="DD29" s="612"/>
      <c r="DE29" s="612"/>
      <c r="DF29" s="612" t="s">
        <v>261</v>
      </c>
      <c r="DG29" s="612"/>
      <c r="DH29" s="612"/>
      <c r="DI29" s="612"/>
      <c r="DJ29" s="612"/>
      <c r="DK29" s="612"/>
      <c r="DL29" s="612"/>
      <c r="DM29" s="612"/>
      <c r="DN29" s="612" t="s">
        <v>261</v>
      </c>
      <c r="DO29" s="612"/>
      <c r="DP29" s="612"/>
      <c r="DQ29" s="612"/>
      <c r="DR29" s="612"/>
      <c r="DS29" s="612"/>
      <c r="DT29" s="612"/>
      <c r="DU29" s="612"/>
      <c r="DV29" s="612" t="s">
        <v>261</v>
      </c>
      <c r="DW29" s="612"/>
      <c r="DX29" s="612"/>
      <c r="DY29" s="612"/>
      <c r="DZ29" s="612"/>
      <c r="EA29" s="612"/>
      <c r="EB29" s="612"/>
      <c r="EC29" s="612"/>
      <c r="ED29" s="612"/>
      <c r="EE29" s="612"/>
      <c r="EF29" s="612"/>
      <c r="EG29" s="612"/>
      <c r="EH29" s="612"/>
      <c r="EI29" s="612"/>
      <c r="EJ29" s="612"/>
      <c r="EK29" s="612"/>
      <c r="EL29" s="612"/>
      <c r="EM29" s="612"/>
      <c r="EN29" s="612"/>
      <c r="EO29" s="612"/>
      <c r="EP29" s="612"/>
      <c r="EQ29" s="612"/>
      <c r="ER29" s="612"/>
      <c r="ES29" s="612"/>
      <c r="ET29" s="612"/>
      <c r="EU29" s="612"/>
      <c r="EV29" s="612"/>
      <c r="EW29" s="612"/>
      <c r="EX29" s="612"/>
      <c r="EY29" s="612"/>
      <c r="EZ29" s="612"/>
      <c r="FA29" s="607">
        <v>1.475347</v>
      </c>
      <c r="FB29" s="608"/>
      <c r="FC29" s="608"/>
      <c r="FD29" s="608"/>
      <c r="FE29" s="608"/>
      <c r="FF29" s="608"/>
      <c r="FG29" s="608"/>
      <c r="FH29" s="608"/>
      <c r="FI29" s="784"/>
      <c r="FJ29" s="612"/>
      <c r="FK29" s="612"/>
      <c r="FL29" s="612"/>
      <c r="FM29" s="612"/>
      <c r="FN29" s="612"/>
      <c r="FO29" s="612"/>
      <c r="FP29" s="612"/>
      <c r="FQ29" s="612"/>
      <c r="FR29" s="612"/>
      <c r="FS29" s="612"/>
      <c r="FT29" s="612"/>
      <c r="FU29" s="612"/>
      <c r="FV29" s="612"/>
      <c r="FW29" s="612"/>
      <c r="FX29" s="612"/>
      <c r="FY29" s="612"/>
      <c r="FZ29" s="612"/>
      <c r="GA29" s="612"/>
      <c r="GB29" s="612"/>
      <c r="GC29" s="612"/>
      <c r="GD29" s="612"/>
      <c r="GE29" s="612"/>
      <c r="GF29" s="612"/>
      <c r="GG29" s="612"/>
      <c r="GH29" s="612"/>
      <c r="GI29" s="612"/>
      <c r="GJ29" s="612"/>
      <c r="GK29" s="779" t="s">
        <v>64</v>
      </c>
      <c r="GL29" s="779"/>
      <c r="GM29" s="779"/>
      <c r="GN29" s="779"/>
      <c r="GO29" s="779"/>
      <c r="GP29" s="779"/>
      <c r="GQ29" s="779"/>
      <c r="GR29" s="779"/>
      <c r="GS29" s="779"/>
      <c r="GT29" s="779"/>
      <c r="GU29" s="779"/>
      <c r="GV29" s="779"/>
      <c r="GW29" s="779"/>
      <c r="GX29" s="779"/>
      <c r="GY29" s="779"/>
      <c r="GZ29" s="779"/>
      <c r="HA29" s="779"/>
      <c r="HB29" s="779"/>
      <c r="HC29" s="779"/>
      <c r="HD29" s="779"/>
      <c r="HE29" s="779"/>
      <c r="HF29" s="779"/>
      <c r="HG29" s="779"/>
      <c r="HH29" s="779"/>
      <c r="HI29" s="779"/>
      <c r="HJ29" s="779"/>
      <c r="HK29" s="779"/>
      <c r="HL29" s="779"/>
      <c r="HM29" s="779"/>
      <c r="HN29" s="779"/>
      <c r="HO29" s="779"/>
      <c r="HP29" s="779"/>
      <c r="HQ29" s="612"/>
      <c r="HR29" s="612"/>
      <c r="HS29" s="612"/>
      <c r="HT29" s="612"/>
      <c r="HU29" s="612"/>
      <c r="HV29" s="612"/>
      <c r="HW29" s="612"/>
      <c r="HX29" s="612"/>
      <c r="HY29" s="612"/>
      <c r="HZ29" s="612"/>
      <c r="IA29" s="612"/>
      <c r="IB29" s="612"/>
      <c r="IC29" s="612"/>
      <c r="ID29" s="612"/>
      <c r="IE29" s="612"/>
      <c r="IF29" s="612"/>
      <c r="IG29" s="612"/>
      <c r="IH29" s="612"/>
      <c r="II29" s="612"/>
      <c r="IJ29" s="612"/>
      <c r="IK29" s="612"/>
      <c r="IL29" s="612"/>
      <c r="IM29" s="612"/>
      <c r="IN29" s="612"/>
      <c r="IO29" s="612"/>
      <c r="IP29" s="794"/>
    </row>
    <row r="30" spans="1:250" s="35" customFormat="1" ht="34.5" customHeight="1">
      <c r="A30" s="788">
        <v>17</v>
      </c>
      <c r="B30" s="777"/>
      <c r="C30" s="777"/>
      <c r="D30" s="783"/>
      <c r="E30" s="789" t="s">
        <v>59</v>
      </c>
      <c r="F30" s="790"/>
      <c r="G30" s="790"/>
      <c r="H30" s="790"/>
      <c r="I30" s="790"/>
      <c r="J30" s="790"/>
      <c r="K30" s="790"/>
      <c r="L30" s="790"/>
      <c r="M30" s="790"/>
      <c r="N30" s="790"/>
      <c r="O30" s="790"/>
      <c r="P30" s="790"/>
      <c r="Q30" s="790"/>
      <c r="R30" s="790"/>
      <c r="S30" s="790"/>
      <c r="T30" s="790"/>
      <c r="U30" s="790"/>
      <c r="V30" s="790"/>
      <c r="W30" s="790"/>
      <c r="X30" s="790"/>
      <c r="Y30" s="790"/>
      <c r="Z30" s="790"/>
      <c r="AA30" s="790"/>
      <c r="AB30" s="790"/>
      <c r="AC30" s="790"/>
      <c r="AD30" s="791"/>
      <c r="AE30" s="780" t="s">
        <v>253</v>
      </c>
      <c r="AF30" s="781"/>
      <c r="AG30" s="781"/>
      <c r="AH30" s="781"/>
      <c r="AI30" s="781"/>
      <c r="AJ30" s="781"/>
      <c r="AK30" s="781"/>
      <c r="AL30" s="781"/>
      <c r="AM30" s="781"/>
      <c r="AN30" s="781"/>
      <c r="AO30" s="781"/>
      <c r="AP30" s="779" t="s">
        <v>257</v>
      </c>
      <c r="AQ30" s="779"/>
      <c r="AR30" s="779"/>
      <c r="AS30" s="779"/>
      <c r="AT30" s="779"/>
      <c r="AU30" s="779"/>
      <c r="AV30" s="779"/>
      <c r="AW30" s="779"/>
      <c r="AX30" s="779"/>
      <c r="AY30" s="779"/>
      <c r="AZ30" s="779"/>
      <c r="BA30" s="612"/>
      <c r="BB30" s="612"/>
      <c r="BC30" s="612"/>
      <c r="BD30" s="612"/>
      <c r="BE30" s="612"/>
      <c r="BF30" s="612"/>
      <c r="BG30" s="612"/>
      <c r="BH30" s="612"/>
      <c r="BI30" s="612"/>
      <c r="BJ30" s="612"/>
      <c r="BK30" s="612"/>
      <c r="BL30" s="612"/>
      <c r="BM30" s="612"/>
      <c r="BN30" s="612"/>
      <c r="BO30" s="612"/>
      <c r="BP30" s="612"/>
      <c r="BQ30" s="612"/>
      <c r="BR30" s="612"/>
      <c r="BS30" s="798"/>
      <c r="BT30" s="799"/>
      <c r="BU30" s="799"/>
      <c r="BV30" s="799"/>
      <c r="BW30" s="799"/>
      <c r="BX30" s="799"/>
      <c r="BY30" s="799"/>
      <c r="BZ30" s="800"/>
      <c r="CA30" s="612"/>
      <c r="CB30" s="612"/>
      <c r="CC30" s="612"/>
      <c r="CD30" s="612"/>
      <c r="CE30" s="612"/>
      <c r="CF30" s="612"/>
      <c r="CG30" s="612"/>
      <c r="CH30" s="785" t="s">
        <v>265</v>
      </c>
      <c r="CI30" s="786"/>
      <c r="CJ30" s="786"/>
      <c r="CK30" s="786"/>
      <c r="CL30" s="786"/>
      <c r="CM30" s="786"/>
      <c r="CN30" s="786"/>
      <c r="CO30" s="787"/>
      <c r="CP30" s="785" t="s">
        <v>265</v>
      </c>
      <c r="CQ30" s="786"/>
      <c r="CR30" s="786"/>
      <c r="CS30" s="786"/>
      <c r="CT30" s="786"/>
      <c r="CU30" s="786"/>
      <c r="CV30" s="786"/>
      <c r="CW30" s="787"/>
      <c r="CX30" s="612" t="s">
        <v>261</v>
      </c>
      <c r="CY30" s="612"/>
      <c r="CZ30" s="612"/>
      <c r="DA30" s="612"/>
      <c r="DB30" s="612"/>
      <c r="DC30" s="612"/>
      <c r="DD30" s="612"/>
      <c r="DE30" s="612"/>
      <c r="DF30" s="612" t="s">
        <v>261</v>
      </c>
      <c r="DG30" s="612"/>
      <c r="DH30" s="612"/>
      <c r="DI30" s="612"/>
      <c r="DJ30" s="612"/>
      <c r="DK30" s="612"/>
      <c r="DL30" s="612"/>
      <c r="DM30" s="612"/>
      <c r="DN30" s="612" t="s">
        <v>261</v>
      </c>
      <c r="DO30" s="612"/>
      <c r="DP30" s="612"/>
      <c r="DQ30" s="612"/>
      <c r="DR30" s="612"/>
      <c r="DS30" s="612"/>
      <c r="DT30" s="612"/>
      <c r="DU30" s="612"/>
      <c r="DV30" s="612" t="s">
        <v>261</v>
      </c>
      <c r="DW30" s="612"/>
      <c r="DX30" s="612"/>
      <c r="DY30" s="612"/>
      <c r="DZ30" s="612"/>
      <c r="EA30" s="612"/>
      <c r="EB30" s="612"/>
      <c r="EC30" s="612"/>
      <c r="ED30" s="612"/>
      <c r="EE30" s="612"/>
      <c r="EF30" s="612"/>
      <c r="EG30" s="612"/>
      <c r="EH30" s="612"/>
      <c r="EI30" s="612"/>
      <c r="EJ30" s="612"/>
      <c r="EK30" s="612"/>
      <c r="EL30" s="612"/>
      <c r="EM30" s="612"/>
      <c r="EN30" s="612"/>
      <c r="EO30" s="612"/>
      <c r="EP30" s="612"/>
      <c r="EQ30" s="612"/>
      <c r="ER30" s="612"/>
      <c r="ES30" s="612"/>
      <c r="ET30" s="612"/>
      <c r="EU30" s="612"/>
      <c r="EV30" s="612"/>
      <c r="EW30" s="612"/>
      <c r="EX30" s="612"/>
      <c r="EY30" s="612"/>
      <c r="EZ30" s="612"/>
      <c r="FA30" s="607">
        <v>1.732882</v>
      </c>
      <c r="FB30" s="608"/>
      <c r="FC30" s="608"/>
      <c r="FD30" s="608"/>
      <c r="FE30" s="608"/>
      <c r="FF30" s="608"/>
      <c r="FG30" s="608"/>
      <c r="FH30" s="608"/>
      <c r="FI30" s="784"/>
      <c r="FJ30" s="612"/>
      <c r="FK30" s="612"/>
      <c r="FL30" s="612"/>
      <c r="FM30" s="612"/>
      <c r="FN30" s="612"/>
      <c r="FO30" s="612"/>
      <c r="FP30" s="612"/>
      <c r="FQ30" s="612"/>
      <c r="FR30" s="612"/>
      <c r="FS30" s="612"/>
      <c r="FT30" s="612"/>
      <c r="FU30" s="612"/>
      <c r="FV30" s="612"/>
      <c r="FW30" s="612"/>
      <c r="FX30" s="612"/>
      <c r="FY30" s="612"/>
      <c r="FZ30" s="612"/>
      <c r="GA30" s="612"/>
      <c r="GB30" s="612"/>
      <c r="GC30" s="612"/>
      <c r="GD30" s="612"/>
      <c r="GE30" s="612"/>
      <c r="GF30" s="612"/>
      <c r="GG30" s="612"/>
      <c r="GH30" s="612"/>
      <c r="GI30" s="612"/>
      <c r="GJ30" s="612"/>
      <c r="GK30" s="779" t="s">
        <v>64</v>
      </c>
      <c r="GL30" s="779"/>
      <c r="GM30" s="779"/>
      <c r="GN30" s="779"/>
      <c r="GO30" s="779"/>
      <c r="GP30" s="779"/>
      <c r="GQ30" s="779"/>
      <c r="GR30" s="779"/>
      <c r="GS30" s="779"/>
      <c r="GT30" s="779"/>
      <c r="GU30" s="779"/>
      <c r="GV30" s="779"/>
      <c r="GW30" s="779"/>
      <c r="GX30" s="779"/>
      <c r="GY30" s="779"/>
      <c r="GZ30" s="779"/>
      <c r="HA30" s="779"/>
      <c r="HB30" s="779"/>
      <c r="HC30" s="779"/>
      <c r="HD30" s="779"/>
      <c r="HE30" s="779"/>
      <c r="HF30" s="779"/>
      <c r="HG30" s="779"/>
      <c r="HH30" s="779"/>
      <c r="HI30" s="779"/>
      <c r="HJ30" s="779"/>
      <c r="HK30" s="779"/>
      <c r="HL30" s="779"/>
      <c r="HM30" s="779"/>
      <c r="HN30" s="779"/>
      <c r="HO30" s="779"/>
      <c r="HP30" s="779"/>
      <c r="HQ30" s="612"/>
      <c r="HR30" s="612"/>
      <c r="HS30" s="612"/>
      <c r="HT30" s="612"/>
      <c r="HU30" s="612"/>
      <c r="HV30" s="612"/>
      <c r="HW30" s="612"/>
      <c r="HX30" s="612"/>
      <c r="HY30" s="612"/>
      <c r="HZ30" s="612"/>
      <c r="IA30" s="612"/>
      <c r="IB30" s="612"/>
      <c r="IC30" s="612"/>
      <c r="ID30" s="612"/>
      <c r="IE30" s="612"/>
      <c r="IF30" s="612"/>
      <c r="IG30" s="612"/>
      <c r="IH30" s="612"/>
      <c r="II30" s="612"/>
      <c r="IJ30" s="612"/>
      <c r="IK30" s="612"/>
      <c r="IL30" s="612"/>
      <c r="IM30" s="612"/>
      <c r="IN30" s="612"/>
      <c r="IO30" s="612"/>
      <c r="IP30" s="794"/>
    </row>
    <row r="31" spans="1:250" s="35" customFormat="1" ht="60.75" customHeight="1">
      <c r="A31" s="788">
        <v>18</v>
      </c>
      <c r="B31" s="777"/>
      <c r="C31" s="777"/>
      <c r="D31" s="783"/>
      <c r="E31" s="789" t="s">
        <v>243</v>
      </c>
      <c r="F31" s="790"/>
      <c r="G31" s="790"/>
      <c r="H31" s="790"/>
      <c r="I31" s="790"/>
      <c r="J31" s="790"/>
      <c r="K31" s="790"/>
      <c r="L31" s="790"/>
      <c r="M31" s="790"/>
      <c r="N31" s="790"/>
      <c r="O31" s="790"/>
      <c r="P31" s="790"/>
      <c r="Q31" s="790"/>
      <c r="R31" s="790"/>
      <c r="S31" s="790"/>
      <c r="T31" s="790"/>
      <c r="U31" s="790"/>
      <c r="V31" s="790"/>
      <c r="W31" s="790"/>
      <c r="X31" s="790"/>
      <c r="Y31" s="790"/>
      <c r="Z31" s="790"/>
      <c r="AA31" s="790"/>
      <c r="AB31" s="790"/>
      <c r="AC31" s="790"/>
      <c r="AD31" s="791"/>
      <c r="AE31" s="780" t="s">
        <v>253</v>
      </c>
      <c r="AF31" s="781"/>
      <c r="AG31" s="781"/>
      <c r="AH31" s="781"/>
      <c r="AI31" s="781"/>
      <c r="AJ31" s="781"/>
      <c r="AK31" s="781"/>
      <c r="AL31" s="781"/>
      <c r="AM31" s="781"/>
      <c r="AN31" s="781"/>
      <c r="AO31" s="781"/>
      <c r="AP31" s="779" t="s">
        <v>259</v>
      </c>
      <c r="AQ31" s="779"/>
      <c r="AR31" s="779"/>
      <c r="AS31" s="779"/>
      <c r="AT31" s="779"/>
      <c r="AU31" s="779"/>
      <c r="AV31" s="779"/>
      <c r="AW31" s="779"/>
      <c r="AX31" s="779"/>
      <c r="AY31" s="779"/>
      <c r="AZ31" s="779"/>
      <c r="BA31" s="612"/>
      <c r="BB31" s="612"/>
      <c r="BC31" s="612"/>
      <c r="BD31" s="612"/>
      <c r="BE31" s="612"/>
      <c r="BF31" s="612"/>
      <c r="BG31" s="612"/>
      <c r="BH31" s="612"/>
      <c r="BI31" s="612"/>
      <c r="BJ31" s="612"/>
      <c r="BK31" s="612"/>
      <c r="BL31" s="612"/>
      <c r="BM31" s="612"/>
      <c r="BN31" s="612"/>
      <c r="BO31" s="612"/>
      <c r="BP31" s="612"/>
      <c r="BQ31" s="612"/>
      <c r="BR31" s="612"/>
      <c r="BS31" s="612">
        <v>38</v>
      </c>
      <c r="BT31" s="612"/>
      <c r="BU31" s="612"/>
      <c r="BV31" s="612"/>
      <c r="BW31" s="612"/>
      <c r="BX31" s="612"/>
      <c r="BY31" s="612"/>
      <c r="BZ31" s="612"/>
      <c r="CA31" s="612"/>
      <c r="CB31" s="612"/>
      <c r="CC31" s="612"/>
      <c r="CD31" s="612"/>
      <c r="CE31" s="612"/>
      <c r="CF31" s="612"/>
      <c r="CG31" s="612"/>
      <c r="CH31" s="793" t="s">
        <v>262</v>
      </c>
      <c r="CI31" s="793"/>
      <c r="CJ31" s="793"/>
      <c r="CK31" s="793"/>
      <c r="CL31" s="793"/>
      <c r="CM31" s="793"/>
      <c r="CN31" s="793"/>
      <c r="CO31" s="793"/>
      <c r="CP31" s="793" t="s">
        <v>265</v>
      </c>
      <c r="CQ31" s="793"/>
      <c r="CR31" s="793"/>
      <c r="CS31" s="793"/>
      <c r="CT31" s="793"/>
      <c r="CU31" s="793"/>
      <c r="CV31" s="793"/>
      <c r="CW31" s="793"/>
      <c r="CX31" s="612" t="s">
        <v>261</v>
      </c>
      <c r="CY31" s="612"/>
      <c r="CZ31" s="612"/>
      <c r="DA31" s="612"/>
      <c r="DB31" s="612"/>
      <c r="DC31" s="612"/>
      <c r="DD31" s="612"/>
      <c r="DE31" s="612"/>
      <c r="DF31" s="612" t="s">
        <v>261</v>
      </c>
      <c r="DG31" s="612"/>
      <c r="DH31" s="612"/>
      <c r="DI31" s="612"/>
      <c r="DJ31" s="612"/>
      <c r="DK31" s="612"/>
      <c r="DL31" s="612"/>
      <c r="DM31" s="612"/>
      <c r="DN31" s="612" t="s">
        <v>261</v>
      </c>
      <c r="DO31" s="612"/>
      <c r="DP31" s="612"/>
      <c r="DQ31" s="612"/>
      <c r="DR31" s="612"/>
      <c r="DS31" s="612"/>
      <c r="DT31" s="612"/>
      <c r="DU31" s="612"/>
      <c r="DV31" s="612" t="s">
        <v>261</v>
      </c>
      <c r="DW31" s="612"/>
      <c r="DX31" s="612"/>
      <c r="DY31" s="612"/>
      <c r="DZ31" s="612"/>
      <c r="EA31" s="612"/>
      <c r="EB31" s="612"/>
      <c r="EC31" s="612"/>
      <c r="ED31" s="612"/>
      <c r="EE31" s="612"/>
      <c r="EF31" s="612"/>
      <c r="EG31" s="612"/>
      <c r="EH31" s="612"/>
      <c r="EI31" s="612"/>
      <c r="EJ31" s="612"/>
      <c r="EK31" s="612"/>
      <c r="EL31" s="612"/>
      <c r="EM31" s="612"/>
      <c r="EN31" s="612"/>
      <c r="EO31" s="612"/>
      <c r="EP31" s="612"/>
      <c r="EQ31" s="612"/>
      <c r="ER31" s="612"/>
      <c r="ES31" s="612"/>
      <c r="ET31" s="612"/>
      <c r="EU31" s="612"/>
      <c r="EV31" s="612"/>
      <c r="EW31" s="612"/>
      <c r="EX31" s="612"/>
      <c r="EY31" s="612"/>
      <c r="EZ31" s="612"/>
      <c r="FA31" s="792">
        <v>56.565</v>
      </c>
      <c r="FB31" s="792"/>
      <c r="FC31" s="792"/>
      <c r="FD31" s="792"/>
      <c r="FE31" s="792"/>
      <c r="FF31" s="792"/>
      <c r="FG31" s="792"/>
      <c r="FH31" s="792"/>
      <c r="FI31" s="792"/>
      <c r="FJ31" s="612"/>
      <c r="FK31" s="612"/>
      <c r="FL31" s="612"/>
      <c r="FM31" s="612"/>
      <c r="FN31" s="612"/>
      <c r="FO31" s="612"/>
      <c r="FP31" s="612"/>
      <c r="FQ31" s="612"/>
      <c r="FR31" s="612"/>
      <c r="FS31" s="612"/>
      <c r="FT31" s="612"/>
      <c r="FU31" s="612"/>
      <c r="FV31" s="612"/>
      <c r="FW31" s="612"/>
      <c r="FX31" s="612"/>
      <c r="FY31" s="612"/>
      <c r="FZ31" s="612"/>
      <c r="GA31" s="612"/>
      <c r="GB31" s="612"/>
      <c r="GC31" s="612"/>
      <c r="GD31" s="612"/>
      <c r="GE31" s="612"/>
      <c r="GF31" s="612"/>
      <c r="GG31" s="612"/>
      <c r="GH31" s="612"/>
      <c r="GI31" s="612"/>
      <c r="GJ31" s="612"/>
      <c r="GK31" s="779" t="s">
        <v>63</v>
      </c>
      <c r="GL31" s="779"/>
      <c r="GM31" s="779"/>
      <c r="GN31" s="779"/>
      <c r="GO31" s="779"/>
      <c r="GP31" s="779"/>
      <c r="GQ31" s="779"/>
      <c r="GR31" s="779"/>
      <c r="GS31" s="779"/>
      <c r="GT31" s="779"/>
      <c r="GU31" s="779"/>
      <c r="GV31" s="779"/>
      <c r="GW31" s="779"/>
      <c r="GX31" s="779"/>
      <c r="GY31" s="779"/>
      <c r="GZ31" s="779"/>
      <c r="HA31" s="779"/>
      <c r="HB31" s="779"/>
      <c r="HC31" s="779"/>
      <c r="HD31" s="779"/>
      <c r="HE31" s="779"/>
      <c r="HF31" s="779"/>
      <c r="HG31" s="779"/>
      <c r="HH31" s="779"/>
      <c r="HI31" s="779"/>
      <c r="HJ31" s="779"/>
      <c r="HK31" s="779"/>
      <c r="HL31" s="779"/>
      <c r="HM31" s="779"/>
      <c r="HN31" s="779"/>
      <c r="HO31" s="779"/>
      <c r="HP31" s="779"/>
      <c r="HQ31" s="612"/>
      <c r="HR31" s="612"/>
      <c r="HS31" s="612"/>
      <c r="HT31" s="612"/>
      <c r="HU31" s="612"/>
      <c r="HV31" s="612"/>
      <c r="HW31" s="612"/>
      <c r="HX31" s="612"/>
      <c r="HY31" s="612"/>
      <c r="HZ31" s="612"/>
      <c r="IA31" s="612"/>
      <c r="IB31" s="612"/>
      <c r="IC31" s="612"/>
      <c r="ID31" s="612"/>
      <c r="IE31" s="612"/>
      <c r="IF31" s="612"/>
      <c r="IG31" s="612"/>
      <c r="IH31" s="612"/>
      <c r="II31" s="612"/>
      <c r="IJ31" s="612"/>
      <c r="IK31" s="612"/>
      <c r="IL31" s="612"/>
      <c r="IM31" s="612"/>
      <c r="IN31" s="612"/>
      <c r="IO31" s="612"/>
      <c r="IP31" s="794"/>
    </row>
    <row r="32" spans="1:250" s="35" customFormat="1" ht="37.5" customHeight="1">
      <c r="A32" s="788">
        <v>19</v>
      </c>
      <c r="B32" s="777"/>
      <c r="C32" s="777"/>
      <c r="D32" s="783"/>
      <c r="E32" s="795" t="s">
        <v>115</v>
      </c>
      <c r="F32" s="796"/>
      <c r="G32" s="796"/>
      <c r="H32" s="796"/>
      <c r="I32" s="796"/>
      <c r="J32" s="796"/>
      <c r="K32" s="796"/>
      <c r="L32" s="796"/>
      <c r="M32" s="796"/>
      <c r="N32" s="796"/>
      <c r="O32" s="796"/>
      <c r="P32" s="796"/>
      <c r="Q32" s="796"/>
      <c r="R32" s="796"/>
      <c r="S32" s="796"/>
      <c r="T32" s="796"/>
      <c r="U32" s="796"/>
      <c r="V32" s="796"/>
      <c r="W32" s="796"/>
      <c r="X32" s="796"/>
      <c r="Y32" s="796"/>
      <c r="Z32" s="796"/>
      <c r="AA32" s="796"/>
      <c r="AB32" s="796"/>
      <c r="AC32" s="796"/>
      <c r="AD32" s="797"/>
      <c r="AE32" s="780" t="s">
        <v>253</v>
      </c>
      <c r="AF32" s="781"/>
      <c r="AG32" s="781"/>
      <c r="AH32" s="781"/>
      <c r="AI32" s="781"/>
      <c r="AJ32" s="781"/>
      <c r="AK32" s="781"/>
      <c r="AL32" s="781"/>
      <c r="AM32" s="781"/>
      <c r="AN32" s="781"/>
      <c r="AO32" s="781"/>
      <c r="AP32" s="779" t="s">
        <v>259</v>
      </c>
      <c r="AQ32" s="779"/>
      <c r="AR32" s="779"/>
      <c r="AS32" s="779"/>
      <c r="AT32" s="779"/>
      <c r="AU32" s="779"/>
      <c r="AV32" s="779"/>
      <c r="AW32" s="779"/>
      <c r="AX32" s="779"/>
      <c r="AY32" s="779"/>
      <c r="AZ32" s="779"/>
      <c r="BA32" s="612"/>
      <c r="BB32" s="612"/>
      <c r="BC32" s="612"/>
      <c r="BD32" s="612"/>
      <c r="BE32" s="612"/>
      <c r="BF32" s="612"/>
      <c r="BG32" s="612"/>
      <c r="BH32" s="612"/>
      <c r="BI32" s="612"/>
      <c r="BJ32" s="612"/>
      <c r="BK32" s="612"/>
      <c r="BL32" s="612"/>
      <c r="BM32" s="612"/>
      <c r="BN32" s="612"/>
      <c r="BO32" s="612"/>
      <c r="BP32" s="612"/>
      <c r="BQ32" s="612"/>
      <c r="BR32" s="612"/>
      <c r="BS32" s="612"/>
      <c r="BT32" s="612"/>
      <c r="BU32" s="612"/>
      <c r="BV32" s="612"/>
      <c r="BW32" s="612"/>
      <c r="BX32" s="612"/>
      <c r="BY32" s="612"/>
      <c r="BZ32" s="612"/>
      <c r="CA32" s="612"/>
      <c r="CB32" s="612"/>
      <c r="CC32" s="612"/>
      <c r="CD32" s="612"/>
      <c r="CE32" s="612"/>
      <c r="CF32" s="612"/>
      <c r="CG32" s="612"/>
      <c r="CH32" s="793" t="s">
        <v>262</v>
      </c>
      <c r="CI32" s="793"/>
      <c r="CJ32" s="793"/>
      <c r="CK32" s="793"/>
      <c r="CL32" s="793"/>
      <c r="CM32" s="793"/>
      <c r="CN32" s="793"/>
      <c r="CO32" s="793"/>
      <c r="CP32" s="793" t="s">
        <v>265</v>
      </c>
      <c r="CQ32" s="793"/>
      <c r="CR32" s="793"/>
      <c r="CS32" s="793"/>
      <c r="CT32" s="793"/>
      <c r="CU32" s="793"/>
      <c r="CV32" s="793"/>
      <c r="CW32" s="793"/>
      <c r="CX32" s="612"/>
      <c r="CY32" s="612"/>
      <c r="CZ32" s="612"/>
      <c r="DA32" s="612"/>
      <c r="DB32" s="612"/>
      <c r="DC32" s="612"/>
      <c r="DD32" s="612"/>
      <c r="DE32" s="612"/>
      <c r="DF32" s="612"/>
      <c r="DG32" s="612"/>
      <c r="DH32" s="612"/>
      <c r="DI32" s="612"/>
      <c r="DJ32" s="612"/>
      <c r="DK32" s="612"/>
      <c r="DL32" s="612"/>
      <c r="DM32" s="612"/>
      <c r="DN32" s="612"/>
      <c r="DO32" s="612"/>
      <c r="DP32" s="612"/>
      <c r="DQ32" s="612"/>
      <c r="DR32" s="612"/>
      <c r="DS32" s="612"/>
      <c r="DT32" s="612"/>
      <c r="DU32" s="612"/>
      <c r="DV32" s="612"/>
      <c r="DW32" s="612"/>
      <c r="DX32" s="612"/>
      <c r="DY32" s="612"/>
      <c r="DZ32" s="612"/>
      <c r="EA32" s="612"/>
      <c r="EB32" s="612"/>
      <c r="EC32" s="612"/>
      <c r="ED32" s="612"/>
      <c r="EE32" s="612"/>
      <c r="EF32" s="612"/>
      <c r="EG32" s="612"/>
      <c r="EH32" s="612"/>
      <c r="EI32" s="612"/>
      <c r="EJ32" s="612"/>
      <c r="EK32" s="612"/>
      <c r="EL32" s="612"/>
      <c r="EM32" s="612"/>
      <c r="EN32" s="612"/>
      <c r="EO32" s="612"/>
      <c r="EP32" s="612"/>
      <c r="EQ32" s="612"/>
      <c r="ER32" s="612"/>
      <c r="ES32" s="612"/>
      <c r="ET32" s="612"/>
      <c r="EU32" s="612"/>
      <c r="EV32" s="612"/>
      <c r="EW32" s="612"/>
      <c r="EX32" s="612"/>
      <c r="EY32" s="612"/>
      <c r="EZ32" s="612"/>
      <c r="FA32" s="612">
        <v>4.65</v>
      </c>
      <c r="FB32" s="612"/>
      <c r="FC32" s="612"/>
      <c r="FD32" s="612"/>
      <c r="FE32" s="612"/>
      <c r="FF32" s="612"/>
      <c r="FG32" s="612"/>
      <c r="FH32" s="612"/>
      <c r="FI32" s="612"/>
      <c r="FJ32" s="612"/>
      <c r="FK32" s="612"/>
      <c r="FL32" s="612"/>
      <c r="FM32" s="612"/>
      <c r="FN32" s="612"/>
      <c r="FO32" s="612"/>
      <c r="FP32" s="612"/>
      <c r="FQ32" s="612"/>
      <c r="FR32" s="612"/>
      <c r="FS32" s="612"/>
      <c r="FT32" s="612"/>
      <c r="FU32" s="612"/>
      <c r="FV32" s="612"/>
      <c r="FW32" s="612"/>
      <c r="FX32" s="612"/>
      <c r="FY32" s="612"/>
      <c r="FZ32" s="612"/>
      <c r="GA32" s="612"/>
      <c r="GB32" s="612"/>
      <c r="GC32" s="612"/>
      <c r="GD32" s="612"/>
      <c r="GE32" s="612"/>
      <c r="GF32" s="612"/>
      <c r="GG32" s="612"/>
      <c r="GH32" s="612"/>
      <c r="GI32" s="612"/>
      <c r="GJ32" s="612"/>
      <c r="GK32" s="779" t="s">
        <v>700</v>
      </c>
      <c r="GL32" s="779"/>
      <c r="GM32" s="779"/>
      <c r="GN32" s="779"/>
      <c r="GO32" s="779"/>
      <c r="GP32" s="779"/>
      <c r="GQ32" s="779"/>
      <c r="GR32" s="779"/>
      <c r="GS32" s="779"/>
      <c r="GT32" s="779"/>
      <c r="GU32" s="779"/>
      <c r="GV32" s="779"/>
      <c r="GW32" s="779"/>
      <c r="GX32" s="779"/>
      <c r="GY32" s="779"/>
      <c r="GZ32" s="779"/>
      <c r="HA32" s="779"/>
      <c r="HB32" s="779"/>
      <c r="HC32" s="779"/>
      <c r="HD32" s="779"/>
      <c r="HE32" s="779"/>
      <c r="HF32" s="779"/>
      <c r="HG32" s="779"/>
      <c r="HH32" s="779"/>
      <c r="HI32" s="779"/>
      <c r="HJ32" s="779"/>
      <c r="HK32" s="779"/>
      <c r="HL32" s="779"/>
      <c r="HM32" s="779"/>
      <c r="HN32" s="779"/>
      <c r="HO32" s="779"/>
      <c r="HP32" s="779"/>
      <c r="HQ32" s="612"/>
      <c r="HR32" s="612"/>
      <c r="HS32" s="612"/>
      <c r="HT32" s="612"/>
      <c r="HU32" s="612"/>
      <c r="HV32" s="612"/>
      <c r="HW32" s="612"/>
      <c r="HX32" s="612"/>
      <c r="HY32" s="612"/>
      <c r="HZ32" s="612"/>
      <c r="IA32" s="612"/>
      <c r="IB32" s="612"/>
      <c r="IC32" s="612"/>
      <c r="ID32" s="612"/>
      <c r="IE32" s="612"/>
      <c r="IF32" s="612"/>
      <c r="IG32" s="612"/>
      <c r="IH32" s="612"/>
      <c r="II32" s="612"/>
      <c r="IJ32" s="612"/>
      <c r="IK32" s="612"/>
      <c r="IL32" s="612"/>
      <c r="IM32" s="612"/>
      <c r="IN32" s="612"/>
      <c r="IO32" s="612"/>
      <c r="IP32" s="794"/>
    </row>
    <row r="33" spans="1:250" s="35" customFormat="1" ht="75" customHeight="1">
      <c r="A33" s="788">
        <v>20</v>
      </c>
      <c r="B33" s="777"/>
      <c r="C33" s="777"/>
      <c r="D33" s="783"/>
      <c r="E33" s="795" t="s">
        <v>540</v>
      </c>
      <c r="F33" s="796"/>
      <c r="G33" s="796"/>
      <c r="H33" s="796"/>
      <c r="I33" s="796"/>
      <c r="J33" s="796"/>
      <c r="K33" s="796"/>
      <c r="L33" s="796"/>
      <c r="M33" s="796"/>
      <c r="N33" s="796"/>
      <c r="O33" s="796"/>
      <c r="P33" s="796"/>
      <c r="Q33" s="796"/>
      <c r="R33" s="796"/>
      <c r="S33" s="796"/>
      <c r="T33" s="796"/>
      <c r="U33" s="796"/>
      <c r="V33" s="796"/>
      <c r="W33" s="796"/>
      <c r="X33" s="796"/>
      <c r="Y33" s="796"/>
      <c r="Z33" s="796"/>
      <c r="AA33" s="796"/>
      <c r="AB33" s="796"/>
      <c r="AC33" s="796"/>
      <c r="AD33" s="797"/>
      <c r="AE33" s="780" t="s">
        <v>253</v>
      </c>
      <c r="AF33" s="781"/>
      <c r="AG33" s="781"/>
      <c r="AH33" s="781"/>
      <c r="AI33" s="781"/>
      <c r="AJ33" s="781"/>
      <c r="AK33" s="781"/>
      <c r="AL33" s="781"/>
      <c r="AM33" s="781"/>
      <c r="AN33" s="781"/>
      <c r="AO33" s="781"/>
      <c r="AP33" s="779" t="s">
        <v>541</v>
      </c>
      <c r="AQ33" s="779"/>
      <c r="AR33" s="779"/>
      <c r="AS33" s="779"/>
      <c r="AT33" s="779"/>
      <c r="AU33" s="779"/>
      <c r="AV33" s="779"/>
      <c r="AW33" s="779"/>
      <c r="AX33" s="779"/>
      <c r="AY33" s="779"/>
      <c r="AZ33" s="779"/>
      <c r="BA33" s="612"/>
      <c r="BB33" s="612"/>
      <c r="BC33" s="612"/>
      <c r="BD33" s="612"/>
      <c r="BE33" s="612"/>
      <c r="BF33" s="612"/>
      <c r="BG33" s="612"/>
      <c r="BH33" s="612"/>
      <c r="BI33" s="612"/>
      <c r="BJ33" s="612"/>
      <c r="BK33" s="612"/>
      <c r="BL33" s="612"/>
      <c r="BM33" s="612"/>
      <c r="BN33" s="612"/>
      <c r="BO33" s="612"/>
      <c r="BP33" s="612"/>
      <c r="BQ33" s="612"/>
      <c r="BR33" s="612"/>
      <c r="BS33" s="612"/>
      <c r="BT33" s="612"/>
      <c r="BU33" s="612"/>
      <c r="BV33" s="612"/>
      <c r="BW33" s="612"/>
      <c r="BX33" s="612"/>
      <c r="BY33" s="612"/>
      <c r="BZ33" s="612"/>
      <c r="CA33" s="612"/>
      <c r="CB33" s="612"/>
      <c r="CC33" s="612"/>
      <c r="CD33" s="612"/>
      <c r="CE33" s="612"/>
      <c r="CF33" s="612"/>
      <c r="CG33" s="612"/>
      <c r="CH33" s="793" t="s">
        <v>260</v>
      </c>
      <c r="CI33" s="793"/>
      <c r="CJ33" s="793"/>
      <c r="CK33" s="793"/>
      <c r="CL33" s="793"/>
      <c r="CM33" s="793"/>
      <c r="CN33" s="793"/>
      <c r="CO33" s="793"/>
      <c r="CP33" s="793" t="s">
        <v>262</v>
      </c>
      <c r="CQ33" s="793"/>
      <c r="CR33" s="793"/>
      <c r="CS33" s="793"/>
      <c r="CT33" s="793"/>
      <c r="CU33" s="793"/>
      <c r="CV33" s="793"/>
      <c r="CW33" s="793"/>
      <c r="CX33" s="612"/>
      <c r="CY33" s="612"/>
      <c r="CZ33" s="612"/>
      <c r="DA33" s="612"/>
      <c r="DB33" s="612"/>
      <c r="DC33" s="612"/>
      <c r="DD33" s="612"/>
      <c r="DE33" s="612"/>
      <c r="DF33" s="612"/>
      <c r="DG33" s="612"/>
      <c r="DH33" s="612"/>
      <c r="DI33" s="612"/>
      <c r="DJ33" s="612"/>
      <c r="DK33" s="612"/>
      <c r="DL33" s="612"/>
      <c r="DM33" s="612"/>
      <c r="DN33" s="612"/>
      <c r="DO33" s="612"/>
      <c r="DP33" s="612"/>
      <c r="DQ33" s="612"/>
      <c r="DR33" s="612"/>
      <c r="DS33" s="612"/>
      <c r="DT33" s="612"/>
      <c r="DU33" s="612"/>
      <c r="DV33" s="612"/>
      <c r="DW33" s="612"/>
      <c r="DX33" s="612"/>
      <c r="DY33" s="612"/>
      <c r="DZ33" s="612"/>
      <c r="EA33" s="612"/>
      <c r="EB33" s="612"/>
      <c r="EC33" s="612"/>
      <c r="ED33" s="612"/>
      <c r="EE33" s="612"/>
      <c r="EF33" s="612"/>
      <c r="EG33" s="612"/>
      <c r="EH33" s="612"/>
      <c r="EI33" s="612"/>
      <c r="EJ33" s="612"/>
      <c r="EK33" s="612"/>
      <c r="EL33" s="612"/>
      <c r="EM33" s="612"/>
      <c r="EN33" s="612"/>
      <c r="EO33" s="612"/>
      <c r="EP33" s="612"/>
      <c r="EQ33" s="612"/>
      <c r="ER33" s="612"/>
      <c r="ES33" s="612"/>
      <c r="ET33" s="612"/>
      <c r="EU33" s="612"/>
      <c r="EV33" s="612"/>
      <c r="EW33" s="612"/>
      <c r="EX33" s="612"/>
      <c r="EY33" s="612"/>
      <c r="EZ33" s="612"/>
      <c r="FA33" s="612">
        <v>40</v>
      </c>
      <c r="FB33" s="612"/>
      <c r="FC33" s="612"/>
      <c r="FD33" s="612"/>
      <c r="FE33" s="612"/>
      <c r="FF33" s="612"/>
      <c r="FG33" s="612"/>
      <c r="FH33" s="612"/>
      <c r="FI33" s="612"/>
      <c r="FJ33" s="612"/>
      <c r="FK33" s="612"/>
      <c r="FL33" s="612"/>
      <c r="FM33" s="612"/>
      <c r="FN33" s="612"/>
      <c r="FO33" s="612"/>
      <c r="FP33" s="612"/>
      <c r="FQ33" s="612"/>
      <c r="FR33" s="612"/>
      <c r="FS33" s="612"/>
      <c r="FT33" s="612"/>
      <c r="FU33" s="612"/>
      <c r="FV33" s="612"/>
      <c r="FW33" s="612"/>
      <c r="FX33" s="612"/>
      <c r="FY33" s="612"/>
      <c r="FZ33" s="612"/>
      <c r="GA33" s="612"/>
      <c r="GB33" s="612"/>
      <c r="GC33" s="612"/>
      <c r="GD33" s="612"/>
      <c r="GE33" s="612"/>
      <c r="GF33" s="612"/>
      <c r="GG33" s="612"/>
      <c r="GH33" s="612"/>
      <c r="GI33" s="612"/>
      <c r="GJ33" s="612"/>
      <c r="GK33" s="779" t="s">
        <v>542</v>
      </c>
      <c r="GL33" s="779"/>
      <c r="GM33" s="779"/>
      <c r="GN33" s="779"/>
      <c r="GO33" s="779"/>
      <c r="GP33" s="779"/>
      <c r="GQ33" s="779"/>
      <c r="GR33" s="779"/>
      <c r="GS33" s="779"/>
      <c r="GT33" s="779"/>
      <c r="GU33" s="779"/>
      <c r="GV33" s="779"/>
      <c r="GW33" s="779"/>
      <c r="GX33" s="779"/>
      <c r="GY33" s="779"/>
      <c r="GZ33" s="779"/>
      <c r="HA33" s="779"/>
      <c r="HB33" s="779"/>
      <c r="HC33" s="779"/>
      <c r="HD33" s="779"/>
      <c r="HE33" s="779"/>
      <c r="HF33" s="779"/>
      <c r="HG33" s="779"/>
      <c r="HH33" s="779"/>
      <c r="HI33" s="779"/>
      <c r="HJ33" s="779"/>
      <c r="HK33" s="779"/>
      <c r="HL33" s="779"/>
      <c r="HM33" s="779"/>
      <c r="HN33" s="779"/>
      <c r="HO33" s="779"/>
      <c r="HP33" s="779"/>
      <c r="HQ33" s="612"/>
      <c r="HR33" s="612"/>
      <c r="HS33" s="612"/>
      <c r="HT33" s="612"/>
      <c r="HU33" s="612"/>
      <c r="HV33" s="612"/>
      <c r="HW33" s="612"/>
      <c r="HX33" s="612"/>
      <c r="HY33" s="612"/>
      <c r="HZ33" s="612"/>
      <c r="IA33" s="612"/>
      <c r="IB33" s="612"/>
      <c r="IC33" s="612"/>
      <c r="ID33" s="612"/>
      <c r="IE33" s="612"/>
      <c r="IF33" s="612"/>
      <c r="IG33" s="612"/>
      <c r="IH33" s="612"/>
      <c r="II33" s="612"/>
      <c r="IJ33" s="612"/>
      <c r="IK33" s="612"/>
      <c r="IL33" s="612"/>
      <c r="IM33" s="612"/>
      <c r="IN33" s="612"/>
      <c r="IO33" s="612"/>
      <c r="IP33" s="794"/>
    </row>
    <row r="34" spans="1:250" s="35" customFormat="1" ht="11.25" thickBot="1">
      <c r="A34" s="788"/>
      <c r="B34" s="777"/>
      <c r="C34" s="777"/>
      <c r="D34" s="783"/>
      <c r="E34" s="820"/>
      <c r="F34" s="821"/>
      <c r="G34" s="821"/>
      <c r="H34" s="821"/>
      <c r="I34" s="821"/>
      <c r="J34" s="821"/>
      <c r="K34" s="821"/>
      <c r="L34" s="821"/>
      <c r="M34" s="821"/>
      <c r="N34" s="821"/>
      <c r="O34" s="821"/>
      <c r="P34" s="821"/>
      <c r="Q34" s="821"/>
      <c r="R34" s="821"/>
      <c r="S34" s="821"/>
      <c r="T34" s="821"/>
      <c r="U34" s="821"/>
      <c r="V34" s="821"/>
      <c r="W34" s="821"/>
      <c r="X34" s="821"/>
      <c r="Y34" s="821"/>
      <c r="Z34" s="821"/>
      <c r="AA34" s="821"/>
      <c r="AB34" s="821"/>
      <c r="AC34" s="821"/>
      <c r="AD34" s="822"/>
      <c r="AE34" s="823"/>
      <c r="AF34" s="824"/>
      <c r="AG34" s="824"/>
      <c r="AH34" s="824"/>
      <c r="AI34" s="824"/>
      <c r="AJ34" s="824"/>
      <c r="AK34" s="824"/>
      <c r="AL34" s="824"/>
      <c r="AM34" s="824"/>
      <c r="AN34" s="824"/>
      <c r="AO34" s="824"/>
      <c r="AP34" s="814"/>
      <c r="AQ34" s="814"/>
      <c r="AR34" s="814"/>
      <c r="AS34" s="814"/>
      <c r="AT34" s="814"/>
      <c r="AU34" s="814"/>
      <c r="AV34" s="814"/>
      <c r="AW34" s="814"/>
      <c r="AX34" s="814"/>
      <c r="AY34" s="814"/>
      <c r="AZ34" s="814"/>
      <c r="BA34" s="818"/>
      <c r="BB34" s="818"/>
      <c r="BC34" s="818"/>
      <c r="BD34" s="818"/>
      <c r="BE34" s="818"/>
      <c r="BF34" s="818"/>
      <c r="BG34" s="818"/>
      <c r="BH34" s="818"/>
      <c r="BI34" s="818"/>
      <c r="BJ34" s="818"/>
      <c r="BK34" s="818"/>
      <c r="BL34" s="818"/>
      <c r="BM34" s="818"/>
      <c r="BN34" s="818"/>
      <c r="BO34" s="818"/>
      <c r="BP34" s="818"/>
      <c r="BQ34" s="818"/>
      <c r="BR34" s="818"/>
      <c r="BS34" s="818"/>
      <c r="BT34" s="818"/>
      <c r="BU34" s="818"/>
      <c r="BV34" s="818"/>
      <c r="BW34" s="818"/>
      <c r="BX34" s="818"/>
      <c r="BY34" s="818"/>
      <c r="BZ34" s="818"/>
      <c r="CA34" s="818"/>
      <c r="CB34" s="818"/>
      <c r="CC34" s="818"/>
      <c r="CD34" s="818"/>
      <c r="CE34" s="818"/>
      <c r="CF34" s="818"/>
      <c r="CG34" s="818"/>
      <c r="CH34" s="819"/>
      <c r="CI34" s="819"/>
      <c r="CJ34" s="819"/>
      <c r="CK34" s="819"/>
      <c r="CL34" s="819"/>
      <c r="CM34" s="819"/>
      <c r="CN34" s="819"/>
      <c r="CO34" s="819"/>
      <c r="CP34" s="819"/>
      <c r="CQ34" s="819"/>
      <c r="CR34" s="819"/>
      <c r="CS34" s="819"/>
      <c r="CT34" s="819"/>
      <c r="CU34" s="819"/>
      <c r="CV34" s="819"/>
      <c r="CW34" s="819"/>
      <c r="CX34" s="818"/>
      <c r="CY34" s="818"/>
      <c r="CZ34" s="818"/>
      <c r="DA34" s="818"/>
      <c r="DB34" s="818"/>
      <c r="DC34" s="818"/>
      <c r="DD34" s="818"/>
      <c r="DE34" s="818"/>
      <c r="DF34" s="818"/>
      <c r="DG34" s="818"/>
      <c r="DH34" s="818"/>
      <c r="DI34" s="818"/>
      <c r="DJ34" s="818"/>
      <c r="DK34" s="818"/>
      <c r="DL34" s="818"/>
      <c r="DM34" s="818"/>
      <c r="DN34" s="818"/>
      <c r="DO34" s="818"/>
      <c r="DP34" s="818"/>
      <c r="DQ34" s="818"/>
      <c r="DR34" s="818"/>
      <c r="DS34" s="818"/>
      <c r="DT34" s="818"/>
      <c r="DU34" s="818"/>
      <c r="DV34" s="818"/>
      <c r="DW34" s="818"/>
      <c r="DX34" s="818"/>
      <c r="DY34" s="818"/>
      <c r="DZ34" s="818"/>
      <c r="EA34" s="818"/>
      <c r="EB34" s="818"/>
      <c r="EC34" s="818"/>
      <c r="ED34" s="818"/>
      <c r="EE34" s="818"/>
      <c r="EF34" s="818"/>
      <c r="EG34" s="818"/>
      <c r="EH34" s="818"/>
      <c r="EI34" s="818"/>
      <c r="EJ34" s="818"/>
      <c r="EK34" s="818"/>
      <c r="EL34" s="818"/>
      <c r="EM34" s="818"/>
      <c r="EN34" s="818"/>
      <c r="EO34" s="818"/>
      <c r="EP34" s="818"/>
      <c r="EQ34" s="818"/>
      <c r="ER34" s="818"/>
      <c r="ES34" s="818"/>
      <c r="ET34" s="818"/>
      <c r="EU34" s="818"/>
      <c r="EV34" s="818"/>
      <c r="EW34" s="818"/>
      <c r="EX34" s="818"/>
      <c r="EY34" s="818"/>
      <c r="EZ34" s="818"/>
      <c r="FA34" s="818"/>
      <c r="FB34" s="818"/>
      <c r="FC34" s="818"/>
      <c r="FD34" s="818"/>
      <c r="FE34" s="818"/>
      <c r="FF34" s="818"/>
      <c r="FG34" s="818"/>
      <c r="FH34" s="818"/>
      <c r="FI34" s="818"/>
      <c r="FJ34" s="818"/>
      <c r="FK34" s="818"/>
      <c r="FL34" s="818"/>
      <c r="FM34" s="818"/>
      <c r="FN34" s="818"/>
      <c r="FO34" s="818"/>
      <c r="FP34" s="818"/>
      <c r="FQ34" s="818"/>
      <c r="FR34" s="818"/>
      <c r="FS34" s="818"/>
      <c r="FT34" s="818"/>
      <c r="FU34" s="818"/>
      <c r="FV34" s="818"/>
      <c r="FW34" s="818"/>
      <c r="FX34" s="818"/>
      <c r="FY34" s="818"/>
      <c r="FZ34" s="818"/>
      <c r="GA34" s="818"/>
      <c r="GB34" s="818"/>
      <c r="GC34" s="818"/>
      <c r="GD34" s="818"/>
      <c r="GE34" s="818"/>
      <c r="GF34" s="818"/>
      <c r="GG34" s="818"/>
      <c r="GH34" s="818"/>
      <c r="GI34" s="818"/>
      <c r="GJ34" s="818"/>
      <c r="GK34" s="814"/>
      <c r="GL34" s="814"/>
      <c r="GM34" s="814"/>
      <c r="GN34" s="814"/>
      <c r="GO34" s="814"/>
      <c r="GP34" s="814"/>
      <c r="GQ34" s="814"/>
      <c r="GR34" s="814"/>
      <c r="GS34" s="814"/>
      <c r="GT34" s="814"/>
      <c r="GU34" s="814"/>
      <c r="GV34" s="814"/>
      <c r="GW34" s="814"/>
      <c r="GX34" s="814"/>
      <c r="GY34" s="814"/>
      <c r="GZ34" s="814"/>
      <c r="HA34" s="814"/>
      <c r="HB34" s="814"/>
      <c r="HC34" s="814"/>
      <c r="HD34" s="814"/>
      <c r="HE34" s="814"/>
      <c r="HF34" s="814"/>
      <c r="HG34" s="814"/>
      <c r="HH34" s="814"/>
      <c r="HI34" s="814"/>
      <c r="HJ34" s="814"/>
      <c r="HK34" s="814"/>
      <c r="HL34" s="814"/>
      <c r="HM34" s="814"/>
      <c r="HN34" s="814"/>
      <c r="HO34" s="814"/>
      <c r="HP34" s="814"/>
      <c r="HQ34" s="818"/>
      <c r="HR34" s="818"/>
      <c r="HS34" s="818"/>
      <c r="HT34" s="818"/>
      <c r="HU34" s="818"/>
      <c r="HV34" s="818"/>
      <c r="HW34" s="818"/>
      <c r="HX34" s="818"/>
      <c r="HY34" s="818"/>
      <c r="HZ34" s="818"/>
      <c r="IA34" s="818"/>
      <c r="IB34" s="818"/>
      <c r="IC34" s="818"/>
      <c r="ID34" s="818"/>
      <c r="IE34" s="818"/>
      <c r="IF34" s="818"/>
      <c r="IG34" s="818"/>
      <c r="IH34" s="818"/>
      <c r="II34" s="818"/>
      <c r="IJ34" s="818"/>
      <c r="IK34" s="818"/>
      <c r="IL34" s="818"/>
      <c r="IM34" s="818"/>
      <c r="IN34" s="818"/>
      <c r="IO34" s="818"/>
      <c r="IP34" s="835"/>
    </row>
    <row r="35" ht="16.5" customHeight="1" hidden="1"/>
    <row r="36" spans="16:23" s="2" customFormat="1" ht="10.5" hidden="1">
      <c r="P36" s="18" t="s">
        <v>319</v>
      </c>
      <c r="Q36" s="18"/>
      <c r="R36" s="18"/>
      <c r="S36" s="18"/>
      <c r="T36" s="18"/>
      <c r="U36" s="18"/>
      <c r="V36" s="18"/>
      <c r="W36" s="2" t="s">
        <v>466</v>
      </c>
    </row>
    <row r="37" s="36" customFormat="1" ht="10.5" hidden="1">
      <c r="W37" s="36" t="s">
        <v>467</v>
      </c>
    </row>
    <row r="38" s="36" customFormat="1" ht="10.5" hidden="1">
      <c r="W38" s="36" t="s">
        <v>468</v>
      </c>
    </row>
    <row r="39" s="36" customFormat="1" ht="10.5" hidden="1">
      <c r="W39" s="36" t="s">
        <v>469</v>
      </c>
    </row>
    <row r="40" s="36" customFormat="1" ht="11.25" customHeight="1" hidden="1">
      <c r="W40" s="36" t="s">
        <v>470</v>
      </c>
    </row>
    <row r="41" spans="16:23" s="2" customFormat="1" ht="11.25" customHeight="1" hidden="1">
      <c r="P41" s="18" t="s">
        <v>321</v>
      </c>
      <c r="Q41" s="18"/>
      <c r="R41" s="18"/>
      <c r="S41" s="18"/>
      <c r="T41" s="18"/>
      <c r="U41" s="18"/>
      <c r="V41" s="18"/>
      <c r="W41" s="2" t="s">
        <v>471</v>
      </c>
    </row>
    <row r="42" spans="16:23" s="2" customFormat="1" ht="10.5" hidden="1">
      <c r="P42" s="18" t="s">
        <v>322</v>
      </c>
      <c r="Q42" s="18"/>
      <c r="R42" s="18"/>
      <c r="S42" s="18"/>
      <c r="T42" s="18"/>
      <c r="U42" s="18"/>
      <c r="V42" s="18"/>
      <c r="W42" s="2" t="s">
        <v>472</v>
      </c>
    </row>
    <row r="43" spans="16:23" s="2" customFormat="1" ht="10.5" hidden="1">
      <c r="P43" s="18" t="s">
        <v>323</v>
      </c>
      <c r="Q43" s="18"/>
      <c r="R43" s="18"/>
      <c r="S43" s="18"/>
      <c r="T43" s="18"/>
      <c r="U43" s="18"/>
      <c r="V43" s="18"/>
      <c r="W43" s="2" t="s">
        <v>473</v>
      </c>
    </row>
    <row r="46" spans="1:107" ht="11.25">
      <c r="A46" s="426" t="s">
        <v>405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426"/>
      <c r="CL46" s="426"/>
      <c r="CM46" s="426"/>
      <c r="CN46" s="426"/>
      <c r="CO46" s="426"/>
      <c r="CP46" s="426"/>
      <c r="CQ46" s="426"/>
      <c r="CR46" s="426"/>
      <c r="CS46" s="426"/>
      <c r="CT46" s="426"/>
      <c r="CU46" s="426"/>
      <c r="CV46" s="426"/>
      <c r="CW46" s="426"/>
      <c r="CX46" s="426"/>
      <c r="CY46" s="426"/>
      <c r="CZ46" s="426"/>
      <c r="DA46" s="426"/>
      <c r="DB46" s="426"/>
      <c r="DC46" s="426"/>
    </row>
  </sheetData>
  <sheetProtection/>
  <mergeCells count="601">
    <mergeCell ref="A46:DC46"/>
    <mergeCell ref="IC14:II15"/>
    <mergeCell ref="IJ14:IP15"/>
    <mergeCell ref="GK21:GT21"/>
    <mergeCell ref="GU21:GZ21"/>
    <mergeCell ref="HA21:HP21"/>
    <mergeCell ref="HQ20:HW21"/>
    <mergeCell ref="GK20:GT20"/>
    <mergeCell ref="GU20:GZ20"/>
    <mergeCell ref="HA20:HP20"/>
    <mergeCell ref="FA21:FI21"/>
    <mergeCell ref="FJ21:FR21"/>
    <mergeCell ref="FS21:GA21"/>
    <mergeCell ref="GB21:GJ21"/>
    <mergeCell ref="DN21:DU21"/>
    <mergeCell ref="DV21:EC21"/>
    <mergeCell ref="ED21:EO21"/>
    <mergeCell ref="EP21:EZ21"/>
    <mergeCell ref="A21:D21"/>
    <mergeCell ref="E21:AD21"/>
    <mergeCell ref="AE21:AO21"/>
    <mergeCell ref="AP21:AZ21"/>
    <mergeCell ref="BA21:BI21"/>
    <mergeCell ref="CH21:CO21"/>
    <mergeCell ref="CP21:CW21"/>
    <mergeCell ref="CX21:DE21"/>
    <mergeCell ref="BJ21:BR21"/>
    <mergeCell ref="BS21:BZ21"/>
    <mergeCell ref="CA21:CG21"/>
    <mergeCell ref="DF21:DM21"/>
    <mergeCell ref="HX20:IB21"/>
    <mergeCell ref="GK19:GT19"/>
    <mergeCell ref="GU19:GZ19"/>
    <mergeCell ref="HA19:HP19"/>
    <mergeCell ref="HQ18:HW19"/>
    <mergeCell ref="FA19:FI19"/>
    <mergeCell ref="FJ19:FR19"/>
    <mergeCell ref="FS19:GA19"/>
    <mergeCell ref="GB19:GJ19"/>
    <mergeCell ref="HX18:IB19"/>
    <mergeCell ref="DN19:DU19"/>
    <mergeCell ref="DV19:EC19"/>
    <mergeCell ref="ED19:EO19"/>
    <mergeCell ref="EP19:EZ19"/>
    <mergeCell ref="A19:D19"/>
    <mergeCell ref="E19:AD19"/>
    <mergeCell ref="AE19:AO19"/>
    <mergeCell ref="AP19:AZ19"/>
    <mergeCell ref="BA19:BI19"/>
    <mergeCell ref="CH19:CO19"/>
    <mergeCell ref="CP19:CW19"/>
    <mergeCell ref="CX19:DE19"/>
    <mergeCell ref="BJ19:BR19"/>
    <mergeCell ref="BS19:BZ19"/>
    <mergeCell ref="CA19:CG19"/>
    <mergeCell ref="EP17:EZ17"/>
    <mergeCell ref="DF19:DM19"/>
    <mergeCell ref="CP17:CW17"/>
    <mergeCell ref="CX17:DE17"/>
    <mergeCell ref="BJ17:BR17"/>
    <mergeCell ref="GK17:GT17"/>
    <mergeCell ref="GU17:GZ17"/>
    <mergeCell ref="HA17:HP17"/>
    <mergeCell ref="HQ16:HW17"/>
    <mergeCell ref="FA17:FI17"/>
    <mergeCell ref="FJ17:FR17"/>
    <mergeCell ref="FS17:GA17"/>
    <mergeCell ref="GB16:GJ16"/>
    <mergeCell ref="CA16:CG16"/>
    <mergeCell ref="CH16:CO16"/>
    <mergeCell ref="A17:D17"/>
    <mergeCell ref="E17:AD17"/>
    <mergeCell ref="AE17:AO17"/>
    <mergeCell ref="AP17:AZ17"/>
    <mergeCell ref="BA17:BI17"/>
    <mergeCell ref="CH17:CO17"/>
    <mergeCell ref="BA16:BI16"/>
    <mergeCell ref="BJ16:BR16"/>
    <mergeCell ref="BS17:BZ17"/>
    <mergeCell ref="CA17:CG17"/>
    <mergeCell ref="GK16:GT16"/>
    <mergeCell ref="DF17:DM17"/>
    <mergeCell ref="HX16:IB17"/>
    <mergeCell ref="GU15:GZ15"/>
    <mergeCell ref="HA15:HP15"/>
    <mergeCell ref="DN15:DU15"/>
    <mergeCell ref="DV15:EC15"/>
    <mergeCell ref="ED15:EO15"/>
    <mergeCell ref="EP15:EZ15"/>
    <mergeCell ref="FA15:FI15"/>
    <mergeCell ref="FJ15:FR15"/>
    <mergeCell ref="FS15:GA15"/>
    <mergeCell ref="GB15:GJ15"/>
    <mergeCell ref="GK15:GT15"/>
    <mergeCell ref="CH15:CO15"/>
    <mergeCell ref="CP15:CW15"/>
    <mergeCell ref="CX15:DE15"/>
    <mergeCell ref="DF15:DM15"/>
    <mergeCell ref="IC18:II19"/>
    <mergeCell ref="IJ18:IP19"/>
    <mergeCell ref="GU16:GZ16"/>
    <mergeCell ref="HA16:HP16"/>
    <mergeCell ref="IC16:II17"/>
    <mergeCell ref="IJ16:IP17"/>
    <mergeCell ref="HQ14:HW15"/>
    <mergeCell ref="HX14:IB15"/>
    <mergeCell ref="BA15:BI15"/>
    <mergeCell ref="BJ15:BR15"/>
    <mergeCell ref="BS15:BZ15"/>
    <mergeCell ref="CA15:CG15"/>
    <mergeCell ref="BA14:BI14"/>
    <mergeCell ref="BJ14:BR14"/>
    <mergeCell ref="BS14:BZ14"/>
    <mergeCell ref="CA14:CG14"/>
    <mergeCell ref="A15:D15"/>
    <mergeCell ref="E15:AD15"/>
    <mergeCell ref="AE15:AO15"/>
    <mergeCell ref="AP15:AZ15"/>
    <mergeCell ref="IC29:II29"/>
    <mergeCell ref="IJ29:IP29"/>
    <mergeCell ref="GK29:GT29"/>
    <mergeCell ref="GU29:GZ29"/>
    <mergeCell ref="HA29:HP29"/>
    <mergeCell ref="HQ29:HW29"/>
    <mergeCell ref="FA29:FI29"/>
    <mergeCell ref="FJ29:FR29"/>
    <mergeCell ref="FS29:GA29"/>
    <mergeCell ref="GB29:GJ29"/>
    <mergeCell ref="DN29:DU29"/>
    <mergeCell ref="DV29:EC29"/>
    <mergeCell ref="ED29:EO29"/>
    <mergeCell ref="EP29:EZ29"/>
    <mergeCell ref="CH29:CO29"/>
    <mergeCell ref="CP29:CW29"/>
    <mergeCell ref="CX29:DE29"/>
    <mergeCell ref="DF29:DM29"/>
    <mergeCell ref="BA29:BI29"/>
    <mergeCell ref="BJ29:BR29"/>
    <mergeCell ref="BS29:BZ29"/>
    <mergeCell ref="CA29:CG29"/>
    <mergeCell ref="E29:AD29"/>
    <mergeCell ref="AE29:AO29"/>
    <mergeCell ref="AP29:AZ29"/>
    <mergeCell ref="A29:D29"/>
    <mergeCell ref="IJ30:IP30"/>
    <mergeCell ref="HX30:IB30"/>
    <mergeCell ref="HQ30:HW30"/>
    <mergeCell ref="HA30:HP30"/>
    <mergeCell ref="FA30:FI30"/>
    <mergeCell ref="IC30:II30"/>
    <mergeCell ref="GU30:GZ30"/>
    <mergeCell ref="GK30:GT30"/>
    <mergeCell ref="GB30:GJ30"/>
    <mergeCell ref="FS30:GA30"/>
    <mergeCell ref="FJ30:FR30"/>
    <mergeCell ref="CX30:DE30"/>
    <mergeCell ref="DF30:DM30"/>
    <mergeCell ref="DN30:DU30"/>
    <mergeCell ref="DV30:EC30"/>
    <mergeCell ref="EP30:EZ30"/>
    <mergeCell ref="BS30:BZ30"/>
    <mergeCell ref="CA30:CG30"/>
    <mergeCell ref="CH30:CO30"/>
    <mergeCell ref="CP30:CW30"/>
    <mergeCell ref="A30:D30"/>
    <mergeCell ref="BA30:BI30"/>
    <mergeCell ref="BJ30:BR30"/>
    <mergeCell ref="AP30:AZ30"/>
    <mergeCell ref="E30:AD30"/>
    <mergeCell ref="AE30:AO30"/>
    <mergeCell ref="HO7:IP7"/>
    <mergeCell ref="IC32:II32"/>
    <mergeCell ref="IC33:II33"/>
    <mergeCell ref="IC34:II34"/>
    <mergeCell ref="IJ32:IP32"/>
    <mergeCell ref="IJ33:IP33"/>
    <mergeCell ref="IJ34:IP34"/>
    <mergeCell ref="HQ34:HW34"/>
    <mergeCell ref="HX34:IB34"/>
    <mergeCell ref="IC20:II21"/>
    <mergeCell ref="IJ20:IP21"/>
    <mergeCell ref="FJ26:FP26"/>
    <mergeCell ref="FJ27:FP27"/>
    <mergeCell ref="FS26:GA26"/>
    <mergeCell ref="FS27:GA27"/>
    <mergeCell ref="GB26:GF26"/>
    <mergeCell ref="GB27:GF27"/>
    <mergeCell ref="GK26:GT26"/>
    <mergeCell ref="GK27:GT27"/>
    <mergeCell ref="HA26:HN26"/>
    <mergeCell ref="HA32:HP32"/>
    <mergeCell ref="HA33:HP33"/>
    <mergeCell ref="HX32:IB32"/>
    <mergeCell ref="HX33:IB33"/>
    <mergeCell ref="HX25:IB25"/>
    <mergeCell ref="HX24:IB24"/>
    <mergeCell ref="HX31:IB31"/>
    <mergeCell ref="HX29:IB29"/>
    <mergeCell ref="HX28:IB28"/>
    <mergeCell ref="HQ25:HW25"/>
    <mergeCell ref="HX22:IB22"/>
    <mergeCell ref="GU34:GZ34"/>
    <mergeCell ref="HQ12:IB12"/>
    <mergeCell ref="HA34:HP34"/>
    <mergeCell ref="HQ32:HW32"/>
    <mergeCell ref="HA14:HP14"/>
    <mergeCell ref="GU26:GZ26"/>
    <mergeCell ref="GU27:GZ27"/>
    <mergeCell ref="HX23:IB23"/>
    <mergeCell ref="HQ33:HW33"/>
    <mergeCell ref="IC12:IP12"/>
    <mergeCell ref="HQ13:HW13"/>
    <mergeCell ref="HX13:IB13"/>
    <mergeCell ref="IJ13:IP13"/>
    <mergeCell ref="IC13:II13"/>
    <mergeCell ref="E33:AD33"/>
    <mergeCell ref="GU33:GZ33"/>
    <mergeCell ref="AP33:AZ33"/>
    <mergeCell ref="BA33:BI33"/>
    <mergeCell ref="BJ33:BR33"/>
    <mergeCell ref="AE33:AO33"/>
    <mergeCell ref="GK33:GT33"/>
    <mergeCell ref="E34:AD34"/>
    <mergeCell ref="BJ34:BR34"/>
    <mergeCell ref="BS34:BZ34"/>
    <mergeCell ref="CA34:CG34"/>
    <mergeCell ref="AE34:AO34"/>
    <mergeCell ref="AP34:AZ34"/>
    <mergeCell ref="BA34:BI34"/>
    <mergeCell ref="CP34:CW34"/>
    <mergeCell ref="DN34:DU34"/>
    <mergeCell ref="CP33:CW33"/>
    <mergeCell ref="CH34:CO34"/>
    <mergeCell ref="DF34:DM34"/>
    <mergeCell ref="DN33:DU33"/>
    <mergeCell ref="CH33:CO33"/>
    <mergeCell ref="BS33:BZ33"/>
    <mergeCell ref="CA33:CG33"/>
    <mergeCell ref="FA34:FI34"/>
    <mergeCell ref="EP33:EZ33"/>
    <mergeCell ref="EP34:EZ34"/>
    <mergeCell ref="CX33:DE33"/>
    <mergeCell ref="DF33:DM33"/>
    <mergeCell ref="DV34:EC34"/>
    <mergeCell ref="ED33:EO33"/>
    <mergeCell ref="ED34:EO34"/>
    <mergeCell ref="FA33:FI33"/>
    <mergeCell ref="CX34:DE34"/>
    <mergeCell ref="E32:AD32"/>
    <mergeCell ref="BJ32:BR32"/>
    <mergeCell ref="BS32:BZ32"/>
    <mergeCell ref="CA32:CG32"/>
    <mergeCell ref="CX32:DE32"/>
    <mergeCell ref="DF32:DM32"/>
    <mergeCell ref="AE32:AO32"/>
    <mergeCell ref="AP32:AZ32"/>
    <mergeCell ref="BA32:BI32"/>
    <mergeCell ref="CH32:CO32"/>
    <mergeCell ref="CP32:CW32"/>
    <mergeCell ref="CX12:DE13"/>
    <mergeCell ref="DF12:DM13"/>
    <mergeCell ref="EP27:EV27"/>
    <mergeCell ref="ED32:EO32"/>
    <mergeCell ref="EP32:EZ32"/>
    <mergeCell ref="CH14:CO14"/>
    <mergeCell ref="CP14:CW14"/>
    <mergeCell ref="FA26:FI26"/>
    <mergeCell ref="FA27:FI27"/>
    <mergeCell ref="ED26:EJ26"/>
    <mergeCell ref="ED27:EJ27"/>
    <mergeCell ref="DN17:DU17"/>
    <mergeCell ref="DV17:EC17"/>
    <mergeCell ref="ED17:EO17"/>
    <mergeCell ref="DN18:DU18"/>
    <mergeCell ref="DV18:EC18"/>
    <mergeCell ref="DN20:DU20"/>
    <mergeCell ref="FA32:FI32"/>
    <mergeCell ref="DN26:DU26"/>
    <mergeCell ref="DN27:DU27"/>
    <mergeCell ref="DV26:EC26"/>
    <mergeCell ref="DV27:EC27"/>
    <mergeCell ref="EP26:EV26"/>
    <mergeCell ref="ED30:EO30"/>
    <mergeCell ref="DN32:DU32"/>
    <mergeCell ref="DV32:EC32"/>
    <mergeCell ref="ED28:EJ28"/>
    <mergeCell ref="CX14:DE14"/>
    <mergeCell ref="DF14:DM14"/>
    <mergeCell ref="CP16:CW16"/>
    <mergeCell ref="CX16:DE16"/>
    <mergeCell ref="DN16:DU16"/>
    <mergeCell ref="DV16:EC16"/>
    <mergeCell ref="DF16:DM16"/>
    <mergeCell ref="ED14:EO14"/>
    <mergeCell ref="DV33:EC33"/>
    <mergeCell ref="GU12:GZ13"/>
    <mergeCell ref="GU14:GZ14"/>
    <mergeCell ref="FS33:GA33"/>
    <mergeCell ref="FJ12:FR13"/>
    <mergeCell ref="EP11:EZ13"/>
    <mergeCell ref="EP14:EZ14"/>
    <mergeCell ref="FA14:FI14"/>
    <mergeCell ref="FJ14:FR14"/>
    <mergeCell ref="FJ34:FR34"/>
    <mergeCell ref="FJ33:FR33"/>
    <mergeCell ref="HA12:HP13"/>
    <mergeCell ref="GK12:GT13"/>
    <mergeCell ref="FJ32:FR32"/>
    <mergeCell ref="GU32:GZ32"/>
    <mergeCell ref="GK32:GT32"/>
    <mergeCell ref="GB33:GJ33"/>
    <mergeCell ref="FS34:GA34"/>
    <mergeCell ref="GB34:GJ34"/>
    <mergeCell ref="GK34:GT34"/>
    <mergeCell ref="HO6:IP6"/>
    <mergeCell ref="FS32:GA32"/>
    <mergeCell ref="GB32:GJ32"/>
    <mergeCell ref="HP8:HR8"/>
    <mergeCell ref="HS8:HT8"/>
    <mergeCell ref="IF8:IH8"/>
    <mergeCell ref="GK11:HP11"/>
    <mergeCell ref="HQ11:IP11"/>
    <mergeCell ref="II8:IK8"/>
    <mergeCell ref="HU8:IE8"/>
    <mergeCell ref="DN14:DU14"/>
    <mergeCell ref="DV14:EC14"/>
    <mergeCell ref="HN8:HO8"/>
    <mergeCell ref="CX11:EC11"/>
    <mergeCell ref="FS14:GA14"/>
    <mergeCell ref="GB14:GJ14"/>
    <mergeCell ref="GK14:GT14"/>
    <mergeCell ref="FA11:FR11"/>
    <mergeCell ref="FA12:FI13"/>
    <mergeCell ref="DN12:DU13"/>
    <mergeCell ref="DV12:EC13"/>
    <mergeCell ref="ED11:EO13"/>
    <mergeCell ref="HT1:IP1"/>
    <mergeCell ref="HT3:IP3"/>
    <mergeCell ref="FS11:GJ11"/>
    <mergeCell ref="FS12:GA13"/>
    <mergeCell ref="GB12:GJ13"/>
    <mergeCell ref="A2:IJ2"/>
    <mergeCell ref="CA11:CG13"/>
    <mergeCell ref="CH11:CW11"/>
    <mergeCell ref="CH12:CO13"/>
    <mergeCell ref="CP12:CW13"/>
    <mergeCell ref="A11:D13"/>
    <mergeCell ref="E11:AD13"/>
    <mergeCell ref="AE11:AO13"/>
    <mergeCell ref="AP11:AZ13"/>
    <mergeCell ref="BA11:BZ11"/>
    <mergeCell ref="BA12:BI13"/>
    <mergeCell ref="BJ12:BR13"/>
    <mergeCell ref="BS16:BZ16"/>
    <mergeCell ref="BS12:BZ13"/>
    <mergeCell ref="A16:D16"/>
    <mergeCell ref="E16:AD16"/>
    <mergeCell ref="AE16:AO16"/>
    <mergeCell ref="AP16:AZ16"/>
    <mergeCell ref="A14:D14"/>
    <mergeCell ref="E14:AD14"/>
    <mergeCell ref="AE14:AO14"/>
    <mergeCell ref="AP14:AZ14"/>
    <mergeCell ref="FS16:GA16"/>
    <mergeCell ref="GB20:GJ20"/>
    <mergeCell ref="GB17:GJ17"/>
    <mergeCell ref="ED18:EO18"/>
    <mergeCell ref="EP18:EZ18"/>
    <mergeCell ref="FA18:FI18"/>
    <mergeCell ref="CX18:DE18"/>
    <mergeCell ref="DF18:DM18"/>
    <mergeCell ref="ED16:EO16"/>
    <mergeCell ref="EP16:EZ16"/>
    <mergeCell ref="FA16:FI16"/>
    <mergeCell ref="FJ16:FR16"/>
    <mergeCell ref="A18:D18"/>
    <mergeCell ref="E18:AD18"/>
    <mergeCell ref="AE18:AO18"/>
    <mergeCell ref="AP18:AZ18"/>
    <mergeCell ref="CH18:CO18"/>
    <mergeCell ref="CP18:CW18"/>
    <mergeCell ref="BA18:BI18"/>
    <mergeCell ref="BJ18:BR18"/>
    <mergeCell ref="BS18:BZ18"/>
    <mergeCell ref="CA18:CG18"/>
    <mergeCell ref="FJ18:FR18"/>
    <mergeCell ref="FS18:GA18"/>
    <mergeCell ref="GB18:GJ18"/>
    <mergeCell ref="GK18:GT18"/>
    <mergeCell ref="GU18:GZ18"/>
    <mergeCell ref="HA18:HP18"/>
    <mergeCell ref="A20:D20"/>
    <mergeCell ref="E20:AD20"/>
    <mergeCell ref="AE20:AO20"/>
    <mergeCell ref="AP20:AZ20"/>
    <mergeCell ref="BA20:BI20"/>
    <mergeCell ref="BJ20:BR20"/>
    <mergeCell ref="BS20:BZ20"/>
    <mergeCell ref="CA20:CG20"/>
    <mergeCell ref="CH20:CO20"/>
    <mergeCell ref="CP20:CW20"/>
    <mergeCell ref="CX20:DE20"/>
    <mergeCell ref="DF20:DM20"/>
    <mergeCell ref="DV20:EC20"/>
    <mergeCell ref="ED20:EO20"/>
    <mergeCell ref="EP20:EZ20"/>
    <mergeCell ref="FA20:FI20"/>
    <mergeCell ref="FJ20:FR20"/>
    <mergeCell ref="FS20:GA20"/>
    <mergeCell ref="CX26:DE26"/>
    <mergeCell ref="CX27:DE27"/>
    <mergeCell ref="DF26:DM26"/>
    <mergeCell ref="DF27:DM27"/>
    <mergeCell ref="CH26:CO26"/>
    <mergeCell ref="CH27:CO27"/>
    <mergeCell ref="CP26:CW26"/>
    <mergeCell ref="CP27:CW27"/>
    <mergeCell ref="E27:AD27"/>
    <mergeCell ref="E26:AD26"/>
    <mergeCell ref="BS27:BZ27"/>
    <mergeCell ref="BS26:BZ26"/>
    <mergeCell ref="CA26:CG26"/>
    <mergeCell ref="CA27:CG27"/>
    <mergeCell ref="BA26:BI26"/>
    <mergeCell ref="BJ26:BR26"/>
    <mergeCell ref="BA27:BI27"/>
    <mergeCell ref="BJ27:BR27"/>
    <mergeCell ref="A27:D27"/>
    <mergeCell ref="A26:D26"/>
    <mergeCell ref="A22:D22"/>
    <mergeCell ref="E22:AD22"/>
    <mergeCell ref="AE22:AO22"/>
    <mergeCell ref="AP22:AZ22"/>
    <mergeCell ref="AE27:AO27"/>
    <mergeCell ref="AE26:AO26"/>
    <mergeCell ref="AP27:AZ27"/>
    <mergeCell ref="AP26:AZ26"/>
    <mergeCell ref="BA22:BI22"/>
    <mergeCell ref="BJ22:BR22"/>
    <mergeCell ref="BS22:BZ22"/>
    <mergeCell ref="CA22:CG22"/>
    <mergeCell ref="CH22:CO22"/>
    <mergeCell ref="CP22:CW22"/>
    <mergeCell ref="CX22:DE22"/>
    <mergeCell ref="DF22:DM22"/>
    <mergeCell ref="DN22:DU22"/>
    <mergeCell ref="DV22:EC22"/>
    <mergeCell ref="ED22:EO22"/>
    <mergeCell ref="EP22:EZ22"/>
    <mergeCell ref="FA22:FI22"/>
    <mergeCell ref="FJ22:FR22"/>
    <mergeCell ref="FS22:GA22"/>
    <mergeCell ref="GB22:GJ22"/>
    <mergeCell ref="GK22:GT22"/>
    <mergeCell ref="GU22:GZ22"/>
    <mergeCell ref="HA22:HP22"/>
    <mergeCell ref="HQ22:HW22"/>
    <mergeCell ref="IC22:II22"/>
    <mergeCell ref="IJ22:IP22"/>
    <mergeCell ref="A23:D23"/>
    <mergeCell ref="E23:AD23"/>
    <mergeCell ref="AE23:AO23"/>
    <mergeCell ref="AP23:AZ23"/>
    <mergeCell ref="BA23:BI23"/>
    <mergeCell ref="BJ23:BR23"/>
    <mergeCell ref="FA23:FI23"/>
    <mergeCell ref="FJ23:FR23"/>
    <mergeCell ref="BS23:BZ23"/>
    <mergeCell ref="CA23:CG23"/>
    <mergeCell ref="CH23:CO23"/>
    <mergeCell ref="CP23:CW23"/>
    <mergeCell ref="CX23:DE23"/>
    <mergeCell ref="DF23:DM23"/>
    <mergeCell ref="GB23:GJ23"/>
    <mergeCell ref="IC23:II23"/>
    <mergeCell ref="IJ23:IP23"/>
    <mergeCell ref="GK23:GT23"/>
    <mergeCell ref="GU23:GZ23"/>
    <mergeCell ref="HA23:HP23"/>
    <mergeCell ref="HQ23:HW23"/>
    <mergeCell ref="CA25:CG25"/>
    <mergeCell ref="A25:D25"/>
    <mergeCell ref="E25:AD25"/>
    <mergeCell ref="AE25:AO25"/>
    <mergeCell ref="AP25:AZ25"/>
    <mergeCell ref="FS23:GA23"/>
    <mergeCell ref="DN23:DU23"/>
    <mergeCell ref="DV23:EC23"/>
    <mergeCell ref="ED23:EO23"/>
    <mergeCell ref="EP23:EZ23"/>
    <mergeCell ref="GB25:GF25"/>
    <mergeCell ref="IC25:II25"/>
    <mergeCell ref="A24:D24"/>
    <mergeCell ref="E24:AD24"/>
    <mergeCell ref="AE24:AO24"/>
    <mergeCell ref="AP24:AZ24"/>
    <mergeCell ref="BA24:BI24"/>
    <mergeCell ref="BA25:BI25"/>
    <mergeCell ref="BJ25:BR25"/>
    <mergeCell ref="BS25:BZ25"/>
    <mergeCell ref="BJ24:BR24"/>
    <mergeCell ref="BS24:BZ24"/>
    <mergeCell ref="CA24:CG24"/>
    <mergeCell ref="GU25:GZ25"/>
    <mergeCell ref="CH24:CO24"/>
    <mergeCell ref="CP24:CW24"/>
    <mergeCell ref="CX24:DE24"/>
    <mergeCell ref="DF24:DM24"/>
    <mergeCell ref="DN24:DU24"/>
    <mergeCell ref="DV24:EC24"/>
    <mergeCell ref="ED24:EO24"/>
    <mergeCell ref="EP24:EZ24"/>
    <mergeCell ref="FA24:FI24"/>
    <mergeCell ref="FJ24:FR24"/>
    <mergeCell ref="FS24:GA24"/>
    <mergeCell ref="GB24:GJ24"/>
    <mergeCell ref="IC24:II24"/>
    <mergeCell ref="IJ24:IP24"/>
    <mergeCell ref="GK24:GT24"/>
    <mergeCell ref="GU24:GZ24"/>
    <mergeCell ref="HA24:HP24"/>
    <mergeCell ref="HQ24:HW24"/>
    <mergeCell ref="CH25:CO25"/>
    <mergeCell ref="CP25:CW25"/>
    <mergeCell ref="CX25:DE25"/>
    <mergeCell ref="DF25:DM25"/>
    <mergeCell ref="BA31:BI31"/>
    <mergeCell ref="BJ31:BR31"/>
    <mergeCell ref="BS31:BZ31"/>
    <mergeCell ref="CA31:CG31"/>
    <mergeCell ref="BS28:BZ28"/>
    <mergeCell ref="CA28:CG28"/>
    <mergeCell ref="A31:D31"/>
    <mergeCell ref="E31:AD31"/>
    <mergeCell ref="AE31:AO31"/>
    <mergeCell ref="AP31:AZ31"/>
    <mergeCell ref="HA31:HP31"/>
    <mergeCell ref="DF31:DM31"/>
    <mergeCell ref="DN31:DU31"/>
    <mergeCell ref="DV31:EC31"/>
    <mergeCell ref="ED31:EO31"/>
    <mergeCell ref="IJ25:IP25"/>
    <mergeCell ref="GK25:GT25"/>
    <mergeCell ref="DN25:DU25"/>
    <mergeCell ref="DV25:EC25"/>
    <mergeCell ref="EP25:EV25"/>
    <mergeCell ref="ED25:EJ25"/>
    <mergeCell ref="FJ25:FP25"/>
    <mergeCell ref="HA25:HN25"/>
    <mergeCell ref="FA25:FI25"/>
    <mergeCell ref="FS25:GA25"/>
    <mergeCell ref="HO5:IP5"/>
    <mergeCell ref="CH31:CO31"/>
    <mergeCell ref="CP31:CW31"/>
    <mergeCell ref="CX31:DE31"/>
    <mergeCell ref="IJ31:IP31"/>
    <mergeCell ref="GB31:GJ31"/>
    <mergeCell ref="GK31:GT31"/>
    <mergeCell ref="GU31:GZ31"/>
    <mergeCell ref="HA27:HN27"/>
    <mergeCell ref="HQ26:HW26"/>
    <mergeCell ref="HT4:IP4"/>
    <mergeCell ref="A34:D34"/>
    <mergeCell ref="A33:D33"/>
    <mergeCell ref="A32:D32"/>
    <mergeCell ref="HQ31:HW31"/>
    <mergeCell ref="EP31:EZ31"/>
    <mergeCell ref="FA31:FI31"/>
    <mergeCell ref="FJ31:FR31"/>
    <mergeCell ref="FS31:GA31"/>
    <mergeCell ref="IC31:II31"/>
    <mergeCell ref="HQ27:HW27"/>
    <mergeCell ref="HX26:IB26"/>
    <mergeCell ref="HX27:IB27"/>
    <mergeCell ref="IC26:II26"/>
    <mergeCell ref="IC27:II27"/>
    <mergeCell ref="IJ26:IP26"/>
    <mergeCell ref="IJ27:IP27"/>
    <mergeCell ref="A28:D28"/>
    <mergeCell ref="E28:AD28"/>
    <mergeCell ref="AE28:AO28"/>
    <mergeCell ref="AP28:AZ28"/>
    <mergeCell ref="BA28:BI28"/>
    <mergeCell ref="BJ28:BR28"/>
    <mergeCell ref="IC28:II28"/>
    <mergeCell ref="CH28:CO28"/>
    <mergeCell ref="CP28:CW28"/>
    <mergeCell ref="CX28:DE28"/>
    <mergeCell ref="DF28:DM28"/>
    <mergeCell ref="DN28:DU28"/>
    <mergeCell ref="DV28:EC28"/>
    <mergeCell ref="IJ28:IP28"/>
    <mergeCell ref="GK28:GT28"/>
    <mergeCell ref="GU28:GZ28"/>
    <mergeCell ref="HA28:HN28"/>
    <mergeCell ref="HQ28:HW28"/>
    <mergeCell ref="EP28:EV28"/>
    <mergeCell ref="FA28:FI28"/>
    <mergeCell ref="FJ28:FP28"/>
    <mergeCell ref="FS28:GA28"/>
    <mergeCell ref="GB28:GF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2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ess</cp:lastModifiedBy>
  <cp:lastPrinted>2015-10-12T07:29:42Z</cp:lastPrinted>
  <dcterms:created xsi:type="dcterms:W3CDTF">2010-07-12T09:57:56Z</dcterms:created>
  <dcterms:modified xsi:type="dcterms:W3CDTF">2016-04-14T02:10:05Z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