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4.1" sheetId="1" r:id="rId1"/>
    <sheet name="приложение 4.2" sheetId="2" r:id="rId2"/>
    <sheet name="приложение 4.3" sheetId="3" r:id="rId3"/>
    <sheet name="Лист1" sheetId="4" r:id="rId4"/>
    <sheet name="Лист2" sheetId="5" r:id="rId5"/>
    <sheet name="Лист3" sheetId="6" r:id="rId6"/>
  </sheets>
  <externalReferences>
    <externalReference r:id="rId9"/>
  </externalReferences>
  <definedNames>
    <definedName name="_xlnm.Print_Titles" localSheetId="0">'приложение 4.1'!$17:$19</definedName>
    <definedName name="_xlnm.Print_Titles" localSheetId="2">'приложение 4.3'!$18:$18</definedName>
    <definedName name="_xlnm.Print_Area" localSheetId="1">'приложение 4.2'!$A$1:$G$51</definedName>
  </definedNames>
  <calcPr fullCalcOnLoad="1"/>
</workbook>
</file>

<file path=xl/sharedStrings.xml><?xml version="1.0" encoding="utf-8"?>
<sst xmlns="http://schemas.openxmlformats.org/spreadsheetml/2006/main" count="293" uniqueCount="207">
  <si>
    <t>Приложение  № 4.1</t>
  </si>
  <si>
    <t>к приказу Минэнерго России</t>
  </si>
  <si>
    <t>от «___»________2010 г. №____</t>
  </si>
  <si>
    <t>Финансовый план</t>
  </si>
  <si>
    <t>Утверждаю</t>
  </si>
  <si>
    <t xml:space="preserve">                Генеральный директор</t>
  </si>
  <si>
    <t>ОАО "Улан-Удэ Энерго"</t>
  </si>
  <si>
    <t>_______________А.Н. Тюрюханов</t>
  </si>
  <si>
    <t>"______" ______________2014 года</t>
  </si>
  <si>
    <t>М.П.</t>
  </si>
  <si>
    <t>млн. рублей</t>
  </si>
  <si>
    <t>без НДС</t>
  </si>
  <si>
    <t>№ п/п</t>
  </si>
  <si>
    <t>Показатели</t>
  </si>
  <si>
    <t>ВСЕГО</t>
  </si>
  <si>
    <t>I.</t>
  </si>
  <si>
    <t>Выручка от реализации товаров (работ, услуг),   всего</t>
  </si>
  <si>
    <t>в том числе:</t>
  </si>
  <si>
    <t>1.1.</t>
  </si>
  <si>
    <t xml:space="preserve">Выручка от основной деятельности 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</si>
  <si>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</si>
  <si>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</si>
  <si>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</si>
  <si>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</si>
  <si>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1.</t>
  </si>
  <si>
    <t>Материальные расходы, всего</t>
  </si>
  <si>
    <t>Топливо</t>
  </si>
  <si>
    <t>Сырье, материалы, запасные части, инструменты</t>
  </si>
  <si>
    <t>1.3.</t>
  </si>
  <si>
    <t>Покупная электроэнергия</t>
  </si>
  <si>
    <t>2.</t>
  </si>
  <si>
    <t>Расходы на оплату труда с учетом страх. взносов</t>
  </si>
  <si>
    <t>3.</t>
  </si>
  <si>
    <t>Амортизационные отчисления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</si>
  <si>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</si>
  <si>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</si>
  <si>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</si>
  <si>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</si>
  <si>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</si>
  <si>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</si>
  <si>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</si>
  <si>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</si>
  <si>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</si>
  <si>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</si>
  <si>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</si>
  <si>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</si>
  <si>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</si>
  <si>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</si>
  <si>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</si>
  <si>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</si>
  <si>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</si>
  <si>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</si>
  <si>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</si>
  <si>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</si>
  <si>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</si>
  <si>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</si>
  <si>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</si>
  <si>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</si>
  <si>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</si>
  <si>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</si>
  <si>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</si>
  <si>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</si>
  <si>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</si>
  <si>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</si>
  <si>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</si>
  <si>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</si>
  <si>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</si>
  <si>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</si>
  <si>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</si>
  <si>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</si>
  <si>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</si>
  <si>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</si>
  <si>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</si>
  <si>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</si>
  <si>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</si>
  <si>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</si>
  <si>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</si>
  <si>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</si>
  <si>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</si>
  <si>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</si>
  <si>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</si>
  <si>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</si>
  <si>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2.1</t>
  </si>
  <si>
    <t>покупка потерь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</si>
  <si>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</si>
  <si>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</si>
  <si>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</si>
  <si>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</si>
  <si>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 xml:space="preserve">погашение кредита  </t>
  </si>
  <si>
    <t>XIII.</t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</si>
  <si>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</si>
  <si>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</si>
  <si>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</si>
  <si>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</si>
  <si>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</si>
  <si>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</si>
  <si>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</si>
  <si>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</si>
  <si>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р.+ 3п. II р. + 1п. IV р. + 2 п. IX р. + 1 п. X р. +  XI р. + XIII р. + 2п.XIV р. + XV р.)                             </t>
  </si>
  <si>
    <t>XVII.</t>
  </si>
  <si>
    <t>Всего расходы 
(II р. + 2п. IV р. + 1 п. IX р. + 2 п. X р. + VI р. + VIII р. +  XII р. + 1 п. XIV р.+ XVI р.)</t>
  </si>
  <si>
    <t>Сальдо  (+профицит; - дефицит) 
(XVI р. - XVII р.)</t>
  </si>
  <si>
    <t>Справочно:</t>
  </si>
  <si>
    <t>EBITDA</t>
  </si>
  <si>
    <t xml:space="preserve">2. </t>
  </si>
  <si>
    <t>Долг на конец периода</t>
  </si>
  <si>
    <t xml:space="preserve">3. </t>
  </si>
  <si>
    <t>Уровень тарифов</t>
  </si>
  <si>
    <t>*заполняется ОГК/ТГК</t>
  </si>
  <si>
    <t>Зам.генерального директора</t>
  </si>
  <si>
    <t>по экономике и финансам</t>
  </si>
  <si>
    <t>Е.В. Савельева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</si>
  <si>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</si>
  <si>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Приложение  № 4.2</t>
  </si>
  <si>
    <t>Источники финансирования инвестиционных программ 
(в прогнозных ценах соответствующих лет), млн. рублей</t>
  </si>
  <si>
    <t>№№</t>
  </si>
  <si>
    <t>Источник финансирования</t>
  </si>
  <si>
    <t>Собственные средства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</si>
  <si>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</si>
  <si>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</si>
  <si>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</si>
  <si>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</si>
  <si>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 xml:space="preserve">в т.ч. прибыль со свободного сектора 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</si>
  <si>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</si>
  <si>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</si>
  <si>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</si>
  <si>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</si>
  <si>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</si>
  <si>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</si>
  <si>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</si>
  <si>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</si>
  <si>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</si>
  <si>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</si>
  <si>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</si>
  <si>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</si>
  <si>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</si>
  <si>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</si>
  <si>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</si>
  <si>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Возврат НДС</t>
  </si>
  <si>
    <t>1.4.</t>
  </si>
  <si>
    <t>Прочие собственные средства</t>
  </si>
  <si>
    <t xml:space="preserve">1.4.1. </t>
  </si>
  <si>
    <t>в т.ч. средства допэмиссии</t>
  </si>
  <si>
    <t>1.5.</t>
  </si>
  <si>
    <t>Остаток собственных средств на начало года</t>
  </si>
  <si>
    <t>Привлеченные средства, в т.ч.: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</si>
  <si>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</si>
  <si>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</si>
  <si>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</si>
  <si>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</si>
  <si>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</si>
  <si>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</si>
  <si>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</si>
  <si>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</si>
  <si>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</si>
  <si>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</si>
  <si>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</si>
  <si>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</si>
  <si>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</si>
  <si>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</si>
  <si>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</si>
  <si>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</si>
  <si>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</si>
  <si>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Приложение  № 4.3</t>
  </si>
  <si>
    <t>Финансовая модель 
(в разрезе каждого юридического лица группы/по конечным видам выпускаемой продукции) 
по годам до 2019 года включительно</t>
  </si>
  <si>
    <t>млн. руб.</t>
  </si>
  <si>
    <t>Наименование показателя</t>
  </si>
  <si>
    <t>Выручка</t>
  </si>
  <si>
    <t>Выручка от основной деятельности</t>
  </si>
  <si>
    <t>Услуги по передаче э/э</t>
  </si>
  <si>
    <t>Технологическое присоединение</t>
  </si>
  <si>
    <t>Прочие услуги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</si>
  <si>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</si>
  <si>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</si>
  <si>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</si>
  <si>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</si>
  <si>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</si>
  <si>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</si>
  <si>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>Внереализационные расходы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</si>
  <si>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</si>
  <si>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</si>
  <si>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</si>
  <si>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</si>
  <si>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</si>
  <si>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</si>
  <si>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</si>
  <si>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Услуги ТЦ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</si>
  <si>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</si>
  <si>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</si>
  <si>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</si>
  <si>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</si>
  <si>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</si>
  <si>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</si>
  <si>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</si>
  <si>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</si>
  <si>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</si>
  <si>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</si>
  <si>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</si>
  <si>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</si>
  <si>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</si>
  <si>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 xml:space="preserve">Увеличение капитализации 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</si>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</sst>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"/>
    <numFmt numFmtId="183" formatCode="0.0"/>
    <numFmt numFmtId="184" formatCode="0.0000000"/>
    <numFmt numFmtId="185" formatCode="#,##0.0"/>
    <numFmt numFmtId="186" formatCode="#,##0.000"/>
    <numFmt numFmtId="187" formatCode="0.0%"/>
    <numFmt numFmtId="188" formatCode="_(* #,##0.00_);_(* \(#,##0.00\);_(* &quot;-&quot;_);_(@_)"/>
    <numFmt numFmtId="189" formatCode="#,##0_);[Red]\(#,##0\)"/>
    <numFmt numFmtId="190" formatCode="0.0000"/>
    <numFmt numFmtId="191" formatCode="_-* #,##0.000_р_._-;\-* #,##0.000_р_._-;_-* &quot;-&quot;???_р_._-;_-@_-"/>
    <numFmt numFmtId="192" formatCode="#,##0.0_ ;[Red]\-#,##0.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#####0.0#####"/>
    <numFmt numFmtId="198" formatCode="_-* #,##0;\(#,##0\);_-* &quot;-&quot;??;_-@"/>
    <numFmt numFmtId="199" formatCode="###,###,###,##0,\,000"/>
    <numFmt numFmtId="200" formatCode="[$-FC19]d\ mmmm\ yyyy\ &quot;г.&quot;"/>
    <numFmt numFmtId="201" formatCode="_-* #,##0_р_._-;\-* #,##0_р_._-;_-* &quot;-&quot;??_р_._-;_-@_-"/>
  </numFmts>
  <fonts count="35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"/>
      <color indexed="12"/>
      <name val="Times New Roman"/>
      <family val="1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2"/>
      <name val="Times New Roman CYR"/>
      <family val="0"/>
    </font>
    <font>
      <sz val="12"/>
      <color indexed="8"/>
      <name val="Times New Roman"/>
      <family val="1"/>
    </font>
    <font>
      <b/>
      <i/>
      <sz val="12"/>
      <name val="Times New Roman CYR"/>
      <family val="0"/>
    </font>
    <font>
      <b/>
      <sz val="14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0" fillId="0" borderId="9" applyNumberFormat="0" applyFill="0" applyAlignment="0" applyProtection="0"/>
    <xf numFmtId="189" fontId="21" fillId="0" borderId="0">
      <alignment vertical="top"/>
      <protection/>
    </xf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6" fillId="0" borderId="0" xfId="57">
      <alignment/>
      <protection/>
    </xf>
    <xf numFmtId="183" fontId="16" fillId="0" borderId="0" xfId="57" applyNumberFormat="1">
      <alignment/>
      <protection/>
    </xf>
    <xf numFmtId="183" fontId="16" fillId="0" borderId="0" xfId="57" applyNumberFormat="1" applyFont="1" applyAlignment="1">
      <alignment horizontal="right"/>
      <protection/>
    </xf>
    <xf numFmtId="0" fontId="25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wrapText="1"/>
      <protection/>
    </xf>
    <xf numFmtId="183" fontId="25" fillId="0" borderId="0" xfId="57" applyNumberFormat="1" applyFont="1" applyAlignment="1">
      <alignment horizontal="right"/>
      <protection/>
    </xf>
    <xf numFmtId="183" fontId="16" fillId="0" borderId="0" xfId="57" applyNumberFormat="1" applyAlignment="1">
      <alignment/>
      <protection/>
    </xf>
    <xf numFmtId="183" fontId="16" fillId="0" borderId="0" xfId="57" applyNumberFormat="1" applyAlignment="1">
      <alignment horizontal="right"/>
      <protection/>
    </xf>
    <xf numFmtId="183" fontId="16" fillId="0" borderId="0" xfId="57" applyNumberFormat="1" applyFont="1" applyAlignment="1">
      <alignment/>
      <protection/>
    </xf>
    <xf numFmtId="183" fontId="26" fillId="0" borderId="0" xfId="57" applyNumberFormat="1" applyFont="1" applyAlignment="1">
      <alignment horizontal="right" vertical="top" wrapText="1"/>
      <protection/>
    </xf>
    <xf numFmtId="0" fontId="16" fillId="0" borderId="0" xfId="57" applyAlignment="1">
      <alignment horizontal="right"/>
      <protection/>
    </xf>
    <xf numFmtId="2" fontId="16" fillId="0" borderId="0" xfId="57" applyNumberFormat="1" applyFont="1" applyAlignment="1">
      <alignment vertical="top" wrapText="1"/>
      <protection/>
    </xf>
    <xf numFmtId="2" fontId="16" fillId="0" borderId="0" xfId="57" applyNumberFormat="1" applyFont="1" applyAlignment="1">
      <alignment horizontal="right" vertical="top" wrapText="1"/>
      <protection/>
    </xf>
    <xf numFmtId="0" fontId="16" fillId="0" borderId="0" xfId="57" applyFont="1" applyAlignment="1">
      <alignment horizontal="right"/>
      <protection/>
    </xf>
    <xf numFmtId="0" fontId="27" fillId="0" borderId="0" xfId="57" applyFont="1" applyAlignment="1">
      <alignment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horizontal="center" vertical="center" wrapText="1"/>
      <protection/>
    </xf>
    <xf numFmtId="1" fontId="28" fillId="0" borderId="10" xfId="57" applyNumberFormat="1" applyFont="1" applyBorder="1" applyAlignment="1">
      <alignment horizontal="center" vertical="center" wrapText="1"/>
      <protection/>
    </xf>
    <xf numFmtId="0" fontId="28" fillId="0" borderId="12" xfId="57" applyFont="1" applyBorder="1" applyAlignment="1">
      <alignment horizontal="center" vertical="center" wrapText="1"/>
      <protection/>
    </xf>
    <xf numFmtId="0" fontId="28" fillId="0" borderId="13" xfId="57" applyFont="1" applyBorder="1" applyAlignment="1">
      <alignment horizontal="center" vertical="center" wrapText="1"/>
      <protection/>
    </xf>
    <xf numFmtId="183" fontId="28" fillId="0" borderId="12" xfId="57" applyNumberFormat="1" applyFont="1" applyBorder="1" applyAlignment="1">
      <alignment horizontal="center" vertical="center" wrapText="1"/>
      <protection/>
    </xf>
    <xf numFmtId="183" fontId="28" fillId="0" borderId="14" xfId="57" applyNumberFormat="1" applyFont="1" applyBorder="1" applyAlignment="1">
      <alignment horizontal="center" vertical="center" wrapText="1"/>
      <protection/>
    </xf>
    <xf numFmtId="0" fontId="29" fillId="0" borderId="15" xfId="57" applyFont="1" applyBorder="1" applyAlignment="1">
      <alignment horizontal="center" vertical="center"/>
      <protection/>
    </xf>
    <xf numFmtId="0" fontId="29" fillId="0" borderId="16" xfId="57" applyFont="1" applyBorder="1" applyAlignment="1">
      <alignment horizontal="center" vertical="center"/>
      <protection/>
    </xf>
    <xf numFmtId="0" fontId="29" fillId="0" borderId="17" xfId="57" applyFont="1" applyBorder="1" applyAlignment="1">
      <alignment horizontal="center" vertical="center"/>
      <protection/>
    </xf>
    <xf numFmtId="0" fontId="25" fillId="0" borderId="10" xfId="57" applyFont="1" applyBorder="1" applyAlignment="1">
      <alignment horizontal="center" vertical="center"/>
      <protection/>
    </xf>
    <xf numFmtId="0" fontId="25" fillId="0" borderId="11" xfId="57" applyFont="1" applyBorder="1" applyAlignment="1">
      <alignment horizontal="justify" vertical="center" wrapText="1"/>
      <protection/>
    </xf>
    <xf numFmtId="2" fontId="25" fillId="0" borderId="18" xfId="57" applyNumberFormat="1" applyFont="1" applyBorder="1" applyAlignment="1">
      <alignment horizontal="right" vertical="center"/>
      <protection/>
    </xf>
    <xf numFmtId="2" fontId="25" fillId="0" borderId="19" xfId="57" applyNumberFormat="1" applyFont="1" applyBorder="1" applyAlignment="1">
      <alignment horizontal="right" vertical="center"/>
      <protection/>
    </xf>
    <xf numFmtId="2" fontId="25" fillId="0" borderId="20" xfId="57" applyNumberFormat="1" applyFont="1" applyBorder="1" applyAlignment="1">
      <alignment horizontal="right" vertical="center"/>
      <protection/>
    </xf>
    <xf numFmtId="0" fontId="16" fillId="0" borderId="21" xfId="57" applyFont="1" applyBorder="1" applyAlignment="1">
      <alignment horizontal="center" vertical="center"/>
      <protection/>
    </xf>
    <xf numFmtId="0" fontId="16" fillId="0" borderId="22" xfId="57" applyFont="1" applyBorder="1" applyAlignment="1">
      <alignment horizontal="justify" vertical="center" wrapText="1"/>
      <protection/>
    </xf>
    <xf numFmtId="183" fontId="25" fillId="0" borderId="23" xfId="57" applyNumberFormat="1" applyFont="1" applyBorder="1" applyAlignment="1">
      <alignment horizontal="right" vertical="center"/>
      <protection/>
    </xf>
    <xf numFmtId="183" fontId="25" fillId="0" borderId="24" xfId="57" applyNumberFormat="1" applyFont="1" applyBorder="1" applyAlignment="1">
      <alignment horizontal="right" vertical="center"/>
      <protection/>
    </xf>
    <xf numFmtId="183" fontId="28" fillId="0" borderId="25" xfId="57" applyNumberFormat="1" applyFont="1" applyBorder="1" applyAlignment="1">
      <alignment horizontal="center" vertical="center" wrapText="1"/>
      <protection/>
    </xf>
    <xf numFmtId="0" fontId="16" fillId="0" borderId="24" xfId="57" applyBorder="1">
      <alignment/>
      <protection/>
    </xf>
    <xf numFmtId="2" fontId="16" fillId="0" borderId="23" xfId="57" applyNumberFormat="1" applyFont="1" applyBorder="1" applyAlignment="1">
      <alignment horizontal="right" vertical="center"/>
      <protection/>
    </xf>
    <xf numFmtId="2" fontId="16" fillId="0" borderId="24" xfId="57" applyNumberFormat="1" applyFont="1" applyBorder="1" applyAlignment="1">
      <alignment horizontal="right" vertical="center"/>
      <protection/>
    </xf>
    <xf numFmtId="2" fontId="30" fillId="0" borderId="25" xfId="57" applyNumberFormat="1" applyFont="1" applyBorder="1" applyAlignment="1">
      <alignment horizontal="center" vertical="center" wrapText="1"/>
      <protection/>
    </xf>
    <xf numFmtId="2" fontId="16" fillId="0" borderId="24" xfId="57" applyNumberFormat="1" applyBorder="1">
      <alignment/>
      <protection/>
    </xf>
    <xf numFmtId="0" fontId="16" fillId="0" borderId="12" xfId="57" applyFont="1" applyBorder="1" applyAlignment="1">
      <alignment horizontal="center" vertical="center"/>
      <protection/>
    </xf>
    <xf numFmtId="0" fontId="16" fillId="0" borderId="13" xfId="57" applyFont="1" applyBorder="1" applyAlignment="1">
      <alignment horizontal="justify" vertical="center" wrapText="1"/>
      <protection/>
    </xf>
    <xf numFmtId="183" fontId="16" fillId="0" borderId="26" xfId="57" applyNumberFormat="1" applyFont="1" applyBorder="1" applyAlignment="1">
      <alignment horizontal="right" vertical="center"/>
      <protection/>
    </xf>
    <xf numFmtId="183" fontId="16" fillId="0" borderId="14" xfId="57" applyNumberFormat="1" applyFont="1" applyBorder="1" applyAlignment="1">
      <alignment horizontal="right" vertical="center"/>
      <protection/>
    </xf>
    <xf numFmtId="183" fontId="30" fillId="0" borderId="27" xfId="57" applyNumberFormat="1" applyFont="1" applyBorder="1" applyAlignment="1">
      <alignment horizontal="center" vertical="center" wrapText="1"/>
      <protection/>
    </xf>
    <xf numFmtId="0" fontId="16" fillId="0" borderId="14" xfId="57" applyBorder="1">
      <alignment/>
      <protection/>
    </xf>
    <xf numFmtId="0" fontId="25" fillId="0" borderId="21" xfId="57" applyFont="1" applyBorder="1" applyAlignment="1">
      <alignment horizontal="center" vertical="center"/>
      <protection/>
    </xf>
    <xf numFmtId="0" fontId="25" fillId="0" borderId="22" xfId="57" applyFont="1" applyBorder="1" applyAlignment="1">
      <alignment horizontal="justify" vertical="center" wrapText="1"/>
      <protection/>
    </xf>
    <xf numFmtId="2" fontId="25" fillId="0" borderId="23" xfId="57" applyNumberFormat="1" applyFont="1" applyBorder="1" applyAlignment="1">
      <alignment horizontal="right" vertical="center"/>
      <protection/>
    </xf>
    <xf numFmtId="2" fontId="25" fillId="0" borderId="24" xfId="57" applyNumberFormat="1" applyFont="1" applyBorder="1" applyAlignment="1">
      <alignment horizontal="right" vertical="center"/>
      <protection/>
    </xf>
    <xf numFmtId="183" fontId="16" fillId="0" borderId="23" xfId="57" applyNumberFormat="1" applyFont="1" applyBorder="1" applyAlignment="1">
      <alignment horizontal="right" vertical="center"/>
      <protection/>
    </xf>
    <xf numFmtId="183" fontId="16" fillId="0" borderId="24" xfId="57" applyNumberFormat="1" applyFont="1" applyBorder="1" applyAlignment="1">
      <alignment horizontal="right" vertical="center"/>
      <protection/>
    </xf>
    <xf numFmtId="2" fontId="16" fillId="0" borderId="24" xfId="57" applyNumberFormat="1" applyBorder="1" applyAlignment="1">
      <alignment horizontal="center" vertical="center"/>
      <protection/>
    </xf>
    <xf numFmtId="183" fontId="30" fillId="0" borderId="25" xfId="57" applyNumberFormat="1" applyFont="1" applyBorder="1" applyAlignment="1">
      <alignment horizontal="center" vertical="center" wrapText="1"/>
      <protection/>
    </xf>
    <xf numFmtId="0" fontId="25" fillId="0" borderId="28" xfId="57" applyFont="1" applyBorder="1" applyAlignment="1">
      <alignment horizontal="center" vertical="center"/>
      <protection/>
    </xf>
    <xf numFmtId="0" fontId="25" fillId="0" borderId="29" xfId="57" applyFont="1" applyBorder="1" applyAlignment="1">
      <alignment horizontal="justify" vertical="center" wrapText="1"/>
      <protection/>
    </xf>
    <xf numFmtId="2" fontId="25" fillId="0" borderId="30" xfId="57" applyNumberFormat="1" applyFont="1" applyBorder="1" applyAlignment="1">
      <alignment horizontal="right" vertical="center"/>
      <protection/>
    </xf>
    <xf numFmtId="2" fontId="25" fillId="0" borderId="31" xfId="57" applyNumberFormat="1" applyFont="1" applyBorder="1" applyAlignment="1">
      <alignment horizontal="right" vertical="center"/>
      <protection/>
    </xf>
    <xf numFmtId="0" fontId="25" fillId="0" borderId="18" xfId="57" applyFont="1" applyBorder="1" applyAlignment="1">
      <alignment horizontal="center" vertical="center"/>
      <protection/>
    </xf>
    <xf numFmtId="0" fontId="25" fillId="0" borderId="30" xfId="57" applyFont="1" applyBorder="1" applyAlignment="1">
      <alignment horizontal="justify" vertical="center" wrapText="1"/>
      <protection/>
    </xf>
    <xf numFmtId="0" fontId="16" fillId="0" borderId="32" xfId="57" applyFont="1" applyBorder="1" applyAlignment="1">
      <alignment horizontal="justify" vertical="center" wrapText="1"/>
      <protection/>
    </xf>
    <xf numFmtId="2" fontId="16" fillId="0" borderId="33" xfId="57" applyNumberFormat="1" applyFont="1" applyBorder="1" applyAlignment="1">
      <alignment horizontal="right" vertical="center"/>
      <protection/>
    </xf>
    <xf numFmtId="2" fontId="16" fillId="0" borderId="19" xfId="57" applyNumberFormat="1" applyFont="1" applyBorder="1" applyAlignment="1">
      <alignment horizontal="right" vertical="center"/>
      <protection/>
    </xf>
    <xf numFmtId="0" fontId="16" fillId="0" borderId="22" xfId="57" applyFont="1" applyBorder="1" applyAlignment="1">
      <alignment horizontal="justify" vertical="center"/>
      <protection/>
    </xf>
    <xf numFmtId="2" fontId="16" fillId="0" borderId="26" xfId="57" applyNumberFormat="1" applyFont="1" applyBorder="1" applyAlignment="1">
      <alignment horizontal="right" vertical="center"/>
      <protection/>
    </xf>
    <xf numFmtId="2" fontId="16" fillId="0" borderId="14" xfId="57" applyNumberFormat="1" applyFont="1" applyBorder="1" applyAlignment="1">
      <alignment horizontal="right" vertical="center"/>
      <protection/>
    </xf>
    <xf numFmtId="2" fontId="30" fillId="0" borderId="27" xfId="57" applyNumberFormat="1" applyFont="1" applyBorder="1" applyAlignment="1">
      <alignment horizontal="center" vertical="center" wrapText="1"/>
      <protection/>
    </xf>
    <xf numFmtId="2" fontId="16" fillId="0" borderId="14" xfId="57" applyNumberFormat="1" applyBorder="1">
      <alignment/>
      <protection/>
    </xf>
    <xf numFmtId="0" fontId="25" fillId="0" borderId="34" xfId="57" applyFont="1" applyBorder="1" applyAlignment="1">
      <alignment horizontal="center" vertical="center"/>
      <protection/>
    </xf>
    <xf numFmtId="0" fontId="25" fillId="0" borderId="35" xfId="57" applyFont="1" applyBorder="1" applyAlignment="1">
      <alignment horizontal="justify" vertical="center" wrapText="1"/>
      <protection/>
    </xf>
    <xf numFmtId="2" fontId="30" fillId="0" borderId="20" xfId="57" applyNumberFormat="1" applyFont="1" applyBorder="1" applyAlignment="1">
      <alignment horizontal="center" vertical="center" wrapText="1"/>
      <protection/>
    </xf>
    <xf numFmtId="2" fontId="16" fillId="0" borderId="19" xfId="57" applyNumberFormat="1" applyBorder="1">
      <alignment/>
      <protection/>
    </xf>
    <xf numFmtId="16" fontId="16" fillId="0" borderId="21" xfId="57" applyNumberFormat="1" applyFont="1" applyBorder="1" applyAlignment="1">
      <alignment horizontal="center" vertical="center"/>
      <protection/>
    </xf>
    <xf numFmtId="2" fontId="28" fillId="0" borderId="25" xfId="57" applyNumberFormat="1" applyFont="1" applyBorder="1" applyAlignment="1">
      <alignment horizontal="center" vertical="center" wrapText="1"/>
      <protection/>
    </xf>
    <xf numFmtId="2" fontId="25" fillId="0" borderId="26" xfId="57" applyNumberFormat="1" applyFont="1" applyBorder="1" applyAlignment="1">
      <alignment horizontal="right" vertical="center"/>
      <protection/>
    </xf>
    <xf numFmtId="2" fontId="25" fillId="0" borderId="14" xfId="57" applyNumberFormat="1" applyFont="1" applyBorder="1" applyAlignment="1">
      <alignment horizontal="right" vertical="center"/>
      <protection/>
    </xf>
    <xf numFmtId="0" fontId="31" fillId="0" borderId="22" xfId="57" applyFont="1" applyBorder="1">
      <alignment/>
      <protection/>
    </xf>
    <xf numFmtId="2" fontId="16" fillId="0" borderId="36" xfId="57" applyNumberFormat="1" applyFont="1" applyBorder="1" applyAlignment="1">
      <alignment horizontal="right" vertical="center"/>
      <protection/>
    </xf>
    <xf numFmtId="2" fontId="16" fillId="0" borderId="36" xfId="57" applyNumberFormat="1" applyBorder="1">
      <alignment/>
      <protection/>
    </xf>
    <xf numFmtId="2" fontId="30" fillId="0" borderId="20" xfId="57" applyNumberFormat="1" applyFont="1" applyBorder="1" applyAlignment="1">
      <alignment horizontal="center" vertical="center"/>
      <protection/>
    </xf>
    <xf numFmtId="183" fontId="25" fillId="0" borderId="18" xfId="57" applyNumberFormat="1" applyFont="1" applyBorder="1" applyAlignment="1">
      <alignment horizontal="right" vertical="center"/>
      <protection/>
    </xf>
    <xf numFmtId="183" fontId="25" fillId="0" borderId="19" xfId="57" applyNumberFormat="1" applyFont="1" applyBorder="1" applyAlignment="1">
      <alignment horizontal="right" vertical="center"/>
      <protection/>
    </xf>
    <xf numFmtId="183" fontId="30" fillId="0" borderId="20" xfId="57" applyNumberFormat="1" applyFont="1" applyBorder="1" applyAlignment="1">
      <alignment horizontal="center" vertical="center" wrapText="1"/>
      <protection/>
    </xf>
    <xf numFmtId="0" fontId="16" fillId="0" borderId="19" xfId="57" applyBorder="1">
      <alignment/>
      <protection/>
    </xf>
    <xf numFmtId="49" fontId="16" fillId="0" borderId="15" xfId="57" applyNumberFormat="1" applyFont="1" applyBorder="1" applyAlignment="1">
      <alignment horizontal="center" vertical="center"/>
      <protection/>
    </xf>
    <xf numFmtId="0" fontId="16" fillId="0" borderId="16" xfId="57" applyFont="1" applyBorder="1" applyAlignment="1">
      <alignment horizontal="justify" vertical="center" wrapText="1"/>
      <protection/>
    </xf>
    <xf numFmtId="183" fontId="25" fillId="0" borderId="37" xfId="57" applyNumberFormat="1" applyFont="1" applyBorder="1" applyAlignment="1">
      <alignment horizontal="right" vertical="center"/>
      <protection/>
    </xf>
    <xf numFmtId="183" fontId="16" fillId="0" borderId="38" xfId="57" applyNumberFormat="1" applyFont="1" applyBorder="1" applyAlignment="1">
      <alignment horizontal="right" vertical="center"/>
      <protection/>
    </xf>
    <xf numFmtId="183" fontId="30" fillId="0" borderId="0" xfId="57" applyNumberFormat="1" applyFont="1" applyBorder="1" applyAlignment="1">
      <alignment horizontal="center" vertical="center" wrapText="1"/>
      <protection/>
    </xf>
    <xf numFmtId="183" fontId="16" fillId="0" borderId="19" xfId="57" applyNumberFormat="1" applyFont="1" applyBorder="1" applyAlignment="1">
      <alignment horizontal="right" vertical="center"/>
      <protection/>
    </xf>
    <xf numFmtId="183" fontId="32" fillId="0" borderId="20" xfId="57" applyNumberFormat="1" applyFont="1" applyBorder="1" applyAlignment="1">
      <alignment horizontal="center" vertical="center" wrapText="1"/>
      <protection/>
    </xf>
    <xf numFmtId="183" fontId="32" fillId="0" borderId="25" xfId="57" applyNumberFormat="1" applyFont="1" applyBorder="1" applyAlignment="1">
      <alignment horizontal="center" vertical="center" wrapText="1"/>
      <protection/>
    </xf>
    <xf numFmtId="0" fontId="16" fillId="0" borderId="35" xfId="57" applyFont="1" applyBorder="1" applyAlignment="1">
      <alignment horizontal="justify" vertical="center" wrapText="1"/>
      <protection/>
    </xf>
    <xf numFmtId="183" fontId="25" fillId="0" borderId="39" xfId="57" applyNumberFormat="1" applyFont="1" applyBorder="1" applyAlignment="1">
      <alignment horizontal="right" vertical="center"/>
      <protection/>
    </xf>
    <xf numFmtId="183" fontId="32" fillId="0" borderId="40" xfId="57" applyNumberFormat="1" applyFont="1" applyBorder="1" applyAlignment="1">
      <alignment horizontal="center" vertical="center" wrapText="1"/>
      <protection/>
    </xf>
    <xf numFmtId="183" fontId="25" fillId="0" borderId="30" xfId="57" applyNumberFormat="1" applyFont="1" applyBorder="1" applyAlignment="1">
      <alignment horizontal="right" vertical="center"/>
      <protection/>
    </xf>
    <xf numFmtId="183" fontId="30" fillId="0" borderId="30" xfId="57" applyNumberFormat="1" applyFont="1" applyBorder="1" applyAlignment="1">
      <alignment horizontal="center" vertical="center" wrapText="1"/>
      <protection/>
    </xf>
    <xf numFmtId="0" fontId="16" fillId="0" borderId="30" xfId="57" applyBorder="1">
      <alignment/>
      <protection/>
    </xf>
    <xf numFmtId="0" fontId="25" fillId="0" borderId="41" xfId="57" applyFont="1" applyBorder="1" applyAlignment="1">
      <alignment horizontal="center" vertical="center"/>
      <protection/>
    </xf>
    <xf numFmtId="0" fontId="25" fillId="0" borderId="32" xfId="57" applyFont="1" applyBorder="1" applyAlignment="1">
      <alignment horizontal="justify" vertical="center" wrapText="1"/>
      <protection/>
    </xf>
    <xf numFmtId="183" fontId="25" fillId="0" borderId="33" xfId="57" applyNumberFormat="1" applyFont="1" applyBorder="1" applyAlignment="1">
      <alignment horizontal="right" vertical="center"/>
      <protection/>
    </xf>
    <xf numFmtId="183" fontId="28" fillId="0" borderId="42" xfId="57" applyNumberFormat="1" applyFont="1" applyBorder="1" applyAlignment="1">
      <alignment horizontal="center" vertical="center" wrapText="1"/>
      <protection/>
    </xf>
    <xf numFmtId="183" fontId="16" fillId="0" borderId="27" xfId="57" applyNumberFormat="1" applyBorder="1" applyAlignment="1">
      <alignment horizontal="center" vertical="center"/>
      <protection/>
    </xf>
    <xf numFmtId="183" fontId="16" fillId="0" borderId="31" xfId="57" applyNumberFormat="1" applyFont="1" applyBorder="1" applyAlignment="1">
      <alignment horizontal="right" vertical="center"/>
      <protection/>
    </xf>
    <xf numFmtId="183" fontId="16" fillId="0" borderId="30" xfId="57" applyNumberFormat="1" applyFont="1" applyBorder="1" applyAlignment="1">
      <alignment horizontal="right" vertical="center"/>
      <protection/>
    </xf>
    <xf numFmtId="183" fontId="16" fillId="0" borderId="30" xfId="57" applyNumberFormat="1" applyBorder="1" applyAlignment="1">
      <alignment horizontal="center" vertical="center"/>
      <protection/>
    </xf>
    <xf numFmtId="0" fontId="25" fillId="0" borderId="12" xfId="57" applyFont="1" applyBorder="1" applyAlignment="1">
      <alignment horizontal="center" vertical="center"/>
      <protection/>
    </xf>
    <xf numFmtId="183" fontId="25" fillId="0" borderId="14" xfId="57" applyNumberFormat="1" applyFont="1" applyBorder="1" applyAlignment="1">
      <alignment horizontal="right" vertical="center"/>
      <protection/>
    </xf>
    <xf numFmtId="183" fontId="25" fillId="0" borderId="27" xfId="57" applyNumberFormat="1" applyFont="1" applyBorder="1" applyAlignment="1">
      <alignment horizontal="right" vertical="center"/>
      <protection/>
    </xf>
    <xf numFmtId="183" fontId="16" fillId="0" borderId="14" xfId="57" applyNumberFormat="1" applyBorder="1" applyAlignment="1">
      <alignment horizontal="center" vertical="center"/>
      <protection/>
    </xf>
    <xf numFmtId="0" fontId="16" fillId="0" borderId="43" xfId="57" applyBorder="1">
      <alignment/>
      <protection/>
    </xf>
    <xf numFmtId="2" fontId="16" fillId="0" borderId="30" xfId="57" applyNumberFormat="1" applyFont="1" applyBorder="1" applyAlignment="1">
      <alignment horizontal="right" vertical="center"/>
      <protection/>
    </xf>
    <xf numFmtId="0" fontId="25" fillId="0" borderId="44" xfId="57" applyFont="1" applyBorder="1" applyAlignment="1">
      <alignment horizontal="center" vertical="center"/>
      <protection/>
    </xf>
    <xf numFmtId="0" fontId="25" fillId="0" borderId="45" xfId="57" applyFont="1" applyBorder="1" applyAlignment="1">
      <alignment horizontal="justify" vertical="center" wrapText="1"/>
      <protection/>
    </xf>
    <xf numFmtId="2" fontId="25" fillId="0" borderId="15" xfId="57" applyNumberFormat="1" applyFont="1" applyBorder="1" applyAlignment="1">
      <alignment horizontal="right" vertical="center"/>
      <protection/>
    </xf>
    <xf numFmtId="0" fontId="16" fillId="0" borderId="31" xfId="57" applyFont="1" applyBorder="1" applyAlignment="1">
      <alignment horizontal="center" vertical="center"/>
      <protection/>
    </xf>
    <xf numFmtId="0" fontId="16" fillId="0" borderId="46" xfId="57" applyFont="1" applyBorder="1" applyAlignment="1">
      <alignment horizontal="justify" vertical="center" wrapText="1"/>
      <protection/>
    </xf>
    <xf numFmtId="2" fontId="16" fillId="0" borderId="46" xfId="57" applyNumberFormat="1" applyFont="1" applyBorder="1" applyAlignment="1">
      <alignment horizontal="right" vertical="center"/>
      <protection/>
    </xf>
    <xf numFmtId="2" fontId="16" fillId="0" borderId="46" xfId="57" applyNumberFormat="1" applyBorder="1" applyAlignment="1">
      <alignment horizontal="center" vertical="center"/>
      <protection/>
    </xf>
    <xf numFmtId="2" fontId="16" fillId="0" borderId="47" xfId="57" applyNumberFormat="1" applyBorder="1">
      <alignment/>
      <protection/>
    </xf>
    <xf numFmtId="0" fontId="16" fillId="0" borderId="41" xfId="57" applyFont="1" applyBorder="1" applyAlignment="1">
      <alignment horizontal="center" vertical="center"/>
      <protection/>
    </xf>
    <xf numFmtId="183" fontId="16" fillId="0" borderId="33" xfId="57" applyNumberFormat="1" applyFont="1" applyBorder="1" applyAlignment="1">
      <alignment horizontal="right" vertical="center"/>
      <protection/>
    </xf>
    <xf numFmtId="183" fontId="16" fillId="0" borderId="19" xfId="57" applyNumberFormat="1" applyBorder="1" applyAlignment="1">
      <alignment horizontal="center" vertical="center"/>
      <protection/>
    </xf>
    <xf numFmtId="183" fontId="16" fillId="0" borderId="23" xfId="57" applyNumberFormat="1" applyBorder="1" applyAlignment="1">
      <alignment vertical="center"/>
      <protection/>
    </xf>
    <xf numFmtId="183" fontId="16" fillId="0" borderId="24" xfId="57" applyNumberFormat="1" applyBorder="1" applyAlignment="1">
      <alignment vertical="center"/>
      <protection/>
    </xf>
    <xf numFmtId="183" fontId="16" fillId="0" borderId="24" xfId="57" applyNumberFormat="1" applyBorder="1" applyAlignment="1">
      <alignment horizontal="center" vertical="center"/>
      <protection/>
    </xf>
    <xf numFmtId="0" fontId="16" fillId="0" borderId="44" xfId="57" applyFont="1" applyBorder="1" applyAlignment="1">
      <alignment horizontal="center" vertical="center"/>
      <protection/>
    </xf>
    <xf numFmtId="0" fontId="16" fillId="0" borderId="45" xfId="57" applyFont="1" applyBorder="1" applyAlignment="1">
      <alignment horizontal="justify" vertical="center" wrapText="1"/>
      <protection/>
    </xf>
    <xf numFmtId="183" fontId="16" fillId="0" borderId="48" xfId="57" applyNumberFormat="1" applyBorder="1" applyAlignment="1">
      <alignment vertical="center"/>
      <protection/>
    </xf>
    <xf numFmtId="183" fontId="16" fillId="0" borderId="36" xfId="57" applyNumberFormat="1" applyBorder="1" applyAlignment="1">
      <alignment vertical="center"/>
      <protection/>
    </xf>
    <xf numFmtId="183" fontId="16" fillId="0" borderId="36" xfId="57" applyNumberFormat="1" applyBorder="1" applyAlignment="1">
      <alignment horizontal="center" vertical="center"/>
      <protection/>
    </xf>
    <xf numFmtId="183" fontId="16" fillId="0" borderId="26" xfId="57" applyNumberFormat="1" applyBorder="1" applyAlignment="1">
      <alignment vertical="center"/>
      <protection/>
    </xf>
    <xf numFmtId="183" fontId="16" fillId="0" borderId="14" xfId="57" applyNumberFormat="1" applyBorder="1" applyAlignment="1">
      <alignment vertical="center"/>
      <protection/>
    </xf>
    <xf numFmtId="0" fontId="16" fillId="0" borderId="0" xfId="57" applyFont="1" applyAlignment="1">
      <alignment vertical="center"/>
      <protection/>
    </xf>
    <xf numFmtId="0" fontId="16" fillId="0" borderId="0" xfId="57" applyAlignment="1">
      <alignment horizontal="left"/>
      <protection/>
    </xf>
    <xf numFmtId="183" fontId="16" fillId="0" borderId="0" xfId="57" applyNumberFormat="1" applyAlignment="1">
      <alignment horizontal="left"/>
      <protection/>
    </xf>
    <xf numFmtId="0" fontId="16" fillId="0" borderId="0" xfId="57" applyFont="1">
      <alignment/>
      <protection/>
    </xf>
    <xf numFmtId="0" fontId="25" fillId="0" borderId="0" xfId="57" applyFont="1" applyAlignment="1">
      <alignment horizontal="center" wrapText="1"/>
      <protection/>
    </xf>
    <xf numFmtId="0" fontId="16" fillId="0" borderId="0" xfId="57" applyFont="1" applyAlignment="1">
      <alignment horizontal="left"/>
      <protection/>
    </xf>
    <xf numFmtId="183" fontId="25" fillId="0" borderId="0" xfId="57" applyNumberFormat="1" applyFont="1" applyAlignment="1">
      <alignment horizontal="center"/>
      <protection/>
    </xf>
    <xf numFmtId="0" fontId="25" fillId="0" borderId="30" xfId="57" applyFont="1" applyBorder="1" applyAlignment="1">
      <alignment horizontal="center" vertical="center" wrapText="1"/>
      <protection/>
    </xf>
    <xf numFmtId="0" fontId="25" fillId="0" borderId="46" xfId="57" applyFont="1" applyBorder="1" applyAlignment="1">
      <alignment horizontal="center" vertical="center" wrapText="1"/>
      <protection/>
    </xf>
    <xf numFmtId="1" fontId="28" fillId="0" borderId="18" xfId="57" applyNumberFormat="1" applyFont="1" applyBorder="1" applyAlignment="1">
      <alignment horizontal="center" vertical="center" wrapText="1"/>
      <protection/>
    </xf>
    <xf numFmtId="1" fontId="28" fillId="0" borderId="19" xfId="57" applyNumberFormat="1" applyFont="1" applyBorder="1" applyAlignment="1">
      <alignment horizontal="center" vertical="center" wrapText="1"/>
      <protection/>
    </xf>
    <xf numFmtId="0" fontId="16" fillId="0" borderId="24" xfId="57" applyFont="1" applyFill="1" applyBorder="1" applyAlignment="1">
      <alignment horizontal="center" vertical="center" wrapText="1"/>
      <protection/>
    </xf>
    <xf numFmtId="0" fontId="16" fillId="0" borderId="19" xfId="57" applyFont="1" applyFill="1" applyBorder="1" applyAlignment="1">
      <alignment horizontal="left" vertical="center" wrapText="1"/>
      <protection/>
    </xf>
    <xf numFmtId="0" fontId="16" fillId="0" borderId="19" xfId="57" applyFont="1" applyFill="1" applyBorder="1" applyAlignment="1">
      <alignment horizontal="right" vertical="center" wrapText="1"/>
      <protection/>
    </xf>
    <xf numFmtId="0" fontId="16" fillId="0" borderId="20" xfId="57" applyFont="1" applyFill="1" applyBorder="1" applyAlignment="1">
      <alignment horizontal="right" vertical="center" wrapText="1"/>
      <protection/>
    </xf>
    <xf numFmtId="183" fontId="16" fillId="0" borderId="19" xfId="57" applyNumberFormat="1" applyFont="1" applyFill="1" applyBorder="1" applyAlignment="1">
      <alignment horizontal="right" vertical="center" wrapText="1"/>
      <protection/>
    </xf>
    <xf numFmtId="0" fontId="16" fillId="0" borderId="24" xfId="57" applyFont="1" applyFill="1" applyBorder="1" applyAlignment="1">
      <alignment horizontal="center" vertical="center"/>
      <protection/>
    </xf>
    <xf numFmtId="0" fontId="16" fillId="0" borderId="24" xfId="57" applyFont="1" applyFill="1" applyBorder="1" applyAlignment="1">
      <alignment horizontal="left" vertical="center" wrapText="1"/>
      <protection/>
    </xf>
    <xf numFmtId="183" fontId="16" fillId="0" borderId="24" xfId="57" applyNumberFormat="1" applyFont="1" applyFill="1" applyBorder="1">
      <alignment/>
      <protection/>
    </xf>
    <xf numFmtId="183" fontId="16" fillId="0" borderId="25" xfId="57" applyNumberFormat="1" applyFont="1" applyFill="1" applyBorder="1">
      <alignment/>
      <protection/>
    </xf>
    <xf numFmtId="183" fontId="16" fillId="0" borderId="25" xfId="57" applyNumberFormat="1" applyFont="1" applyBorder="1">
      <alignment/>
      <protection/>
    </xf>
    <xf numFmtId="183" fontId="16" fillId="0" borderId="24" xfId="57" applyNumberFormat="1" applyFont="1" applyBorder="1">
      <alignment/>
      <protection/>
    </xf>
    <xf numFmtId="0" fontId="16" fillId="0" borderId="24" xfId="57" applyFont="1" applyFill="1" applyBorder="1">
      <alignment/>
      <protection/>
    </xf>
    <xf numFmtId="0" fontId="16" fillId="0" borderId="25" xfId="57" applyFont="1" applyBorder="1">
      <alignment/>
      <protection/>
    </xf>
    <xf numFmtId="0" fontId="16" fillId="0" borderId="24" xfId="57" applyFont="1" applyBorder="1">
      <alignment/>
      <protection/>
    </xf>
    <xf numFmtId="0" fontId="16" fillId="0" borderId="24" xfId="57" applyFont="1" applyFill="1" applyBorder="1" applyAlignment="1">
      <alignment horizontal="right"/>
      <protection/>
    </xf>
    <xf numFmtId="0" fontId="16" fillId="0" borderId="25" xfId="57" applyFont="1" applyBorder="1" applyAlignment="1">
      <alignment horizontal="right"/>
      <protection/>
    </xf>
    <xf numFmtId="0" fontId="16" fillId="0" borderId="24" xfId="57" applyFont="1" applyBorder="1" applyAlignment="1">
      <alignment horizontal="right"/>
      <protection/>
    </xf>
    <xf numFmtId="183" fontId="31" fillId="0" borderId="24" xfId="57" applyNumberFormat="1" applyFont="1" applyBorder="1" applyAlignment="1">
      <alignment horizontal="right"/>
      <protection/>
    </xf>
    <xf numFmtId="183" fontId="31" fillId="0" borderId="25" xfId="57" applyNumberFormat="1" applyFont="1" applyBorder="1" applyAlignment="1">
      <alignment horizontal="right"/>
      <protection/>
    </xf>
    <xf numFmtId="0" fontId="16" fillId="0" borderId="24" xfId="57" applyNumberFormat="1" applyFont="1" applyFill="1" applyBorder="1" applyAlignment="1">
      <alignment horizontal="center" vertical="center"/>
      <protection/>
    </xf>
    <xf numFmtId="0" fontId="16" fillId="0" borderId="36" xfId="57" applyFont="1" applyFill="1" applyBorder="1" applyAlignment="1">
      <alignment horizontal="center" vertical="center"/>
      <protection/>
    </xf>
    <xf numFmtId="0" fontId="16" fillId="0" borderId="36" xfId="57" applyFont="1" applyFill="1" applyBorder="1" applyAlignment="1">
      <alignment horizontal="left" vertical="center" wrapText="1"/>
      <protection/>
    </xf>
    <xf numFmtId="0" fontId="16" fillId="0" borderId="36" xfId="57" applyFont="1" applyFill="1" applyBorder="1">
      <alignment/>
      <protection/>
    </xf>
    <xf numFmtId="0" fontId="16" fillId="0" borderId="14" xfId="57" applyFont="1" applyFill="1" applyBorder="1" applyAlignment="1">
      <alignment horizontal="left" vertical="center" wrapText="1"/>
      <protection/>
    </xf>
    <xf numFmtId="0" fontId="16" fillId="0" borderId="14" xfId="57" applyFont="1" applyFill="1" applyBorder="1">
      <alignment/>
      <protection/>
    </xf>
    <xf numFmtId="0" fontId="16" fillId="0" borderId="27" xfId="57" applyFont="1" applyBorder="1">
      <alignment/>
      <protection/>
    </xf>
    <xf numFmtId="0" fontId="16" fillId="0" borderId="14" xfId="57" applyFont="1" applyBorder="1">
      <alignment/>
      <protection/>
    </xf>
    <xf numFmtId="0" fontId="25" fillId="0" borderId="10" xfId="57" applyFont="1" applyFill="1" applyBorder="1" applyAlignment="1">
      <alignment horizontal="left" vertical="center"/>
      <protection/>
    </xf>
    <xf numFmtId="0" fontId="25" fillId="0" borderId="49" xfId="57" applyFont="1" applyFill="1" applyBorder="1" applyAlignment="1">
      <alignment horizontal="left" vertical="center" wrapText="1"/>
      <protection/>
    </xf>
    <xf numFmtId="0" fontId="25" fillId="0" borderId="19" xfId="57" applyFont="1" applyFill="1" applyBorder="1">
      <alignment/>
      <protection/>
    </xf>
    <xf numFmtId="0" fontId="16" fillId="0" borderId="21" xfId="57" applyFont="1" applyFill="1" applyBorder="1" applyAlignment="1">
      <alignment horizontal="left" vertical="center"/>
      <protection/>
    </xf>
    <xf numFmtId="0" fontId="16" fillId="0" borderId="50" xfId="57" applyFont="1" applyFill="1" applyBorder="1" applyAlignment="1">
      <alignment horizontal="left" vertical="center" wrapText="1"/>
      <protection/>
    </xf>
    <xf numFmtId="0" fontId="16" fillId="0" borderId="50" xfId="57" applyFont="1" applyFill="1" applyBorder="1" applyAlignment="1">
      <alignment horizontal="right" vertical="center" wrapText="1"/>
      <protection/>
    </xf>
    <xf numFmtId="0" fontId="16" fillId="0" borderId="12" xfId="57" applyFont="1" applyFill="1" applyBorder="1" applyAlignment="1">
      <alignment horizontal="left" vertical="center"/>
      <protection/>
    </xf>
    <xf numFmtId="0" fontId="16" fillId="0" borderId="51" xfId="57" applyFont="1" applyFill="1" applyBorder="1" applyAlignment="1">
      <alignment horizontal="right" vertical="center" wrapText="1"/>
      <protection/>
    </xf>
    <xf numFmtId="0" fontId="16" fillId="0" borderId="0" xfId="57" applyFont="1" applyFill="1" applyBorder="1">
      <alignment/>
      <protection/>
    </xf>
    <xf numFmtId="0" fontId="16" fillId="0" borderId="0" xfId="57" applyFont="1" applyFill="1" applyBorder="1" applyAlignment="1">
      <alignment horizontal="left" vertical="center" wrapText="1" indent="4"/>
      <protection/>
    </xf>
    <xf numFmtId="0" fontId="16" fillId="0" borderId="0" xfId="57" applyFont="1" applyFill="1" applyBorder="1" applyAlignment="1">
      <alignment horizontal="left" vertical="center"/>
      <protection/>
    </xf>
    <xf numFmtId="0" fontId="16" fillId="0" borderId="0" xfId="57" applyFont="1" applyBorder="1">
      <alignment/>
      <protection/>
    </xf>
    <xf numFmtId="0" fontId="25" fillId="0" borderId="0" xfId="57" applyFont="1" applyBorder="1" applyAlignment="1">
      <alignment horizontal="center" vertical="center" wrapText="1"/>
      <protection/>
    </xf>
    <xf numFmtId="1" fontId="25" fillId="0" borderId="0" xfId="57" applyNumberFormat="1" applyFont="1" applyAlignment="1">
      <alignment horizontal="left" vertical="top"/>
      <protection/>
    </xf>
    <xf numFmtId="49" fontId="16" fillId="0" borderId="0" xfId="57" applyNumberFormat="1" applyFont="1" applyAlignment="1">
      <alignment horizontal="left" vertical="top" wrapText="1"/>
      <protection/>
    </xf>
    <xf numFmtId="0" fontId="16" fillId="0" borderId="0" xfId="57" applyFont="1" applyFill="1">
      <alignment/>
      <protection/>
    </xf>
    <xf numFmtId="0" fontId="16" fillId="0" borderId="0" xfId="56" applyFont="1" applyAlignment="1">
      <alignment horizontal="right"/>
      <protection/>
    </xf>
    <xf numFmtId="0" fontId="33" fillId="0" borderId="0" xfId="57" applyFont="1" applyAlignment="1">
      <alignment horizontal="center" wrapText="1"/>
      <protection/>
    </xf>
    <xf numFmtId="0" fontId="33" fillId="0" borderId="0" xfId="57" applyFont="1" applyAlignment="1">
      <alignment horizontal="center"/>
      <protection/>
    </xf>
    <xf numFmtId="0" fontId="16" fillId="0" borderId="0" xfId="57" applyFont="1" applyAlignment="1">
      <alignment horizontal="center" wrapText="1"/>
      <protection/>
    </xf>
    <xf numFmtId="0" fontId="16" fillId="0" borderId="0" xfId="57" applyFont="1" applyAlignment="1">
      <alignment horizontal="center"/>
      <protection/>
    </xf>
    <xf numFmtId="0" fontId="34" fillId="0" borderId="50" xfId="57" applyFont="1" applyBorder="1" applyAlignment="1">
      <alignment horizontal="center"/>
      <protection/>
    </xf>
    <xf numFmtId="0" fontId="31" fillId="0" borderId="50" xfId="57" applyFont="1" applyBorder="1">
      <alignment/>
      <protection/>
    </xf>
    <xf numFmtId="192" fontId="34" fillId="0" borderId="50" xfId="57" applyNumberFormat="1" applyFont="1" applyBorder="1" applyAlignment="1">
      <alignment horizontal="right"/>
      <protection/>
    </xf>
    <xf numFmtId="0" fontId="31" fillId="0" borderId="50" xfId="57" applyFont="1" applyBorder="1" applyAlignment="1">
      <alignment horizontal="left" indent="3"/>
      <protection/>
    </xf>
    <xf numFmtId="192" fontId="34" fillId="0" borderId="50" xfId="57" applyNumberFormat="1" applyFont="1" applyBorder="1">
      <alignment/>
      <protection/>
    </xf>
    <xf numFmtId="192" fontId="34" fillId="0" borderId="50" xfId="57" applyNumberFormat="1" applyFont="1" applyBorder="1" applyAlignment="1">
      <alignment/>
      <protection/>
    </xf>
    <xf numFmtId="192" fontId="31" fillId="0" borderId="50" xfId="57" applyNumberFormat="1" applyFont="1" applyBorder="1" applyAlignment="1">
      <alignment/>
      <protection/>
    </xf>
    <xf numFmtId="192" fontId="31" fillId="0" borderId="50" xfId="57" applyNumberFormat="1" applyFont="1" applyBorder="1" applyAlignment="1">
      <alignment vertical="top" wrapText="1"/>
      <protection/>
    </xf>
    <xf numFmtId="0" fontId="31" fillId="0" borderId="50" xfId="57" applyFont="1" applyBorder="1" applyAlignment="1">
      <alignment horizontal="right" vertical="top" wrapText="1"/>
      <protection/>
    </xf>
    <xf numFmtId="0" fontId="31" fillId="0" borderId="50" xfId="57" applyFont="1" applyBorder="1" applyAlignment="1">
      <alignment horizontal="left" indent="1"/>
      <protection/>
    </xf>
    <xf numFmtId="183" fontId="16" fillId="0" borderId="50" xfId="57" applyNumberFormat="1" applyFont="1" applyBorder="1" applyAlignment="1">
      <alignment horizontal="right" vertical="center"/>
      <protection/>
    </xf>
    <xf numFmtId="0" fontId="31" fillId="0" borderId="50" xfId="57" applyFont="1" applyBorder="1" applyAlignment="1">
      <alignment vertical="top" wrapText="1"/>
      <protection/>
    </xf>
    <xf numFmtId="0" fontId="34" fillId="0" borderId="50" xfId="57" applyFont="1" applyFill="1" applyBorder="1">
      <alignment/>
      <protection/>
    </xf>
    <xf numFmtId="192" fontId="34" fillId="0" borderId="50" xfId="57" applyNumberFormat="1" applyFont="1" applyFill="1" applyBorder="1" applyAlignment="1">
      <alignment/>
      <protection/>
    </xf>
    <xf numFmtId="0" fontId="34" fillId="0" borderId="50" xfId="57" applyFont="1" applyFill="1" applyBorder="1" applyAlignment="1">
      <alignment horizontal="right" vertical="top" wrapText="1"/>
      <protection/>
    </xf>
    <xf numFmtId="0" fontId="31" fillId="0" borderId="50" xfId="57" applyFont="1" applyFill="1" applyBorder="1">
      <alignment/>
      <protection/>
    </xf>
    <xf numFmtId="192" fontId="31" fillId="0" borderId="50" xfId="57" applyNumberFormat="1" applyFont="1" applyFill="1" applyBorder="1" applyAlignment="1">
      <alignment/>
      <protection/>
    </xf>
    <xf numFmtId="0" fontId="31" fillId="0" borderId="50" xfId="57" applyFont="1" applyFill="1" applyBorder="1" applyAlignment="1">
      <alignment horizontal="left" indent="3"/>
      <protection/>
    </xf>
    <xf numFmtId="192" fontId="31" fillId="0" borderId="50" xfId="57" applyNumberFormat="1" applyFont="1" applyFill="1" applyBorder="1" applyAlignment="1">
      <alignment vertical="top" wrapText="1"/>
      <protection/>
    </xf>
    <xf numFmtId="0" fontId="31" fillId="0" borderId="50" xfId="57" applyFont="1" applyFill="1" applyBorder="1" applyAlignment="1">
      <alignment horizontal="right" vertical="top" wrapText="1"/>
      <protection/>
    </xf>
    <xf numFmtId="0" fontId="31" fillId="0" borderId="50" xfId="57" applyFont="1" applyFill="1" applyBorder="1" applyAlignment="1">
      <alignment horizontal="left" indent="1"/>
      <protection/>
    </xf>
    <xf numFmtId="0" fontId="34" fillId="0" borderId="50" xfId="57" applyFont="1" applyBorder="1">
      <alignment/>
      <protection/>
    </xf>
    <xf numFmtId="0" fontId="34" fillId="0" borderId="50" xfId="57" applyFont="1" applyBorder="1" applyAlignment="1">
      <alignment vertical="top" wrapText="1"/>
      <protection/>
    </xf>
    <xf numFmtId="0" fontId="31" fillId="0" borderId="50" xfId="57" applyFont="1" applyBorder="1" applyAlignment="1">
      <alignment horizontal="left" indent="2"/>
      <protection/>
    </xf>
  </cellXfs>
  <cellStyles count="56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_Приложения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s\Local%20Settings\Temporary%20Internet%20Files\OLK4D6\&#1055;&#1088;&#1080;&#1083;&#1086;&#1078;&#1077;&#108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.1"/>
      <sheetName val="приложение 4.2"/>
      <sheetName val="приложение 4.3"/>
    </sheetNames>
    <sheetDataSet>
      <sheetData sheetId="0">
        <row r="24">
          <cell r="C24">
            <v>1656.034</v>
          </cell>
          <cell r="D24">
            <v>1706.30548</v>
          </cell>
          <cell r="E24">
            <v>1759.5396344</v>
          </cell>
          <cell r="F24">
            <v>1824.2376583968003</v>
          </cell>
          <cell r="G24">
            <v>1860.255791826829</v>
          </cell>
        </row>
        <row r="31">
          <cell r="C31">
            <v>74.2</v>
          </cell>
          <cell r="D31">
            <v>74.2</v>
          </cell>
          <cell r="E31">
            <v>74.2</v>
          </cell>
          <cell r="F31">
            <v>74.2</v>
          </cell>
          <cell r="G31">
            <v>74.2</v>
          </cell>
        </row>
        <row r="39">
          <cell r="C39">
            <v>8.3</v>
          </cell>
          <cell r="D39">
            <v>8.3</v>
          </cell>
          <cell r="E39">
            <v>8.3</v>
          </cell>
          <cell r="F39">
            <v>8.3</v>
          </cell>
          <cell r="G39">
            <v>8.3</v>
          </cell>
        </row>
        <row r="48">
          <cell r="C48">
            <v>15.009199999999973</v>
          </cell>
          <cell r="D48">
            <v>11.846023999999998</v>
          </cell>
          <cell r="E48">
            <v>8.228135519999986</v>
          </cell>
          <cell r="F48">
            <v>2.458051968639948</v>
          </cell>
          <cell r="G48">
            <v>2.567336955594201</v>
          </cell>
        </row>
        <row r="49">
          <cell r="C49">
            <v>60.03679999999989</v>
          </cell>
          <cell r="D49">
            <v>47.384095999999985</v>
          </cell>
          <cell r="E49">
            <v>32.912542079999945</v>
          </cell>
          <cell r="F49">
            <v>9.83220787455979</v>
          </cell>
          <cell r="G49">
            <v>10.269347822376805</v>
          </cell>
        </row>
      </sheetData>
      <sheetData sheetId="1">
        <row r="18">
          <cell r="C18">
            <v>106.5</v>
          </cell>
          <cell r="D18">
            <v>94.60000000000001</v>
          </cell>
          <cell r="E18">
            <v>81</v>
          </cell>
          <cell r="F18">
            <v>82.5</v>
          </cell>
          <cell r="G18">
            <v>82.80000000000001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5"/>
  <sheetViews>
    <sheetView zoomScale="90" zoomScaleNormal="90" workbookViewId="0" topLeftCell="A31">
      <selection activeCell="I31" sqref="I31"/>
    </sheetView>
  </sheetViews>
  <sheetFormatPr defaultColWidth="9.140625" defaultRowHeight="12.75"/>
  <cols>
    <col min="1" max="1" width="8.00390625" style="1" customWidth="1"/>
    <col min="2" max="2" width="43.140625" style="1" customWidth="1"/>
    <col min="3" max="3" width="12.7109375" style="1" hidden="1" customWidth="1"/>
    <col min="4" max="4" width="10.7109375" style="1" customWidth="1"/>
    <col min="5" max="5" width="10.140625" style="1" customWidth="1"/>
    <col min="6" max="6" width="11.421875" style="1" customWidth="1"/>
    <col min="7" max="7" width="10.421875" style="1" customWidth="1"/>
    <col min="8" max="16384" width="10.28125" style="1" customWidth="1"/>
  </cols>
  <sheetData>
    <row r="1" spans="3:7" ht="15.75">
      <c r="C1" s="2"/>
      <c r="D1" s="2"/>
      <c r="G1" s="3" t="s">
        <v>0</v>
      </c>
    </row>
    <row r="2" spans="3:7" ht="15.75">
      <c r="C2" s="2"/>
      <c r="D2" s="2"/>
      <c r="G2" s="3" t="s">
        <v>1</v>
      </c>
    </row>
    <row r="3" spans="3:7" ht="15.75">
      <c r="C3" s="2"/>
      <c r="D3" s="2"/>
      <c r="G3" s="3" t="s">
        <v>2</v>
      </c>
    </row>
    <row r="4" spans="3:5" ht="15.75">
      <c r="C4" s="2"/>
      <c r="D4" s="2"/>
      <c r="E4" s="3"/>
    </row>
    <row r="5" spans="1:7" ht="30" customHeight="1">
      <c r="A5" s="4" t="s">
        <v>3</v>
      </c>
      <c r="B5" s="4"/>
      <c r="C5" s="4"/>
      <c r="D5" s="4"/>
      <c r="E5" s="4"/>
      <c r="F5" s="4"/>
      <c r="G5" s="4"/>
    </row>
    <row r="6" spans="1:7" ht="15.75">
      <c r="A6" s="5"/>
      <c r="B6" s="5"/>
      <c r="C6" s="2"/>
      <c r="D6" s="2"/>
      <c r="G6" s="6" t="s">
        <v>4</v>
      </c>
    </row>
    <row r="7" spans="4:7" ht="15.75">
      <c r="D7" s="7"/>
      <c r="E7" s="7"/>
      <c r="G7" s="8" t="s">
        <v>5</v>
      </c>
    </row>
    <row r="8" spans="4:7" ht="15.75">
      <c r="D8" s="7"/>
      <c r="E8" s="7"/>
      <c r="G8" s="3" t="s">
        <v>6</v>
      </c>
    </row>
    <row r="9" spans="4:5" ht="15.75">
      <c r="D9" s="9"/>
      <c r="E9" s="9"/>
    </row>
    <row r="10" spans="3:7" ht="15.75">
      <c r="C10" s="2"/>
      <c r="D10" s="2"/>
      <c r="E10" s="10"/>
      <c r="G10" s="11" t="s">
        <v>7</v>
      </c>
    </row>
    <row r="11" spans="4:7" ht="15.75" customHeight="1">
      <c r="D11" s="12"/>
      <c r="G11" s="13"/>
    </row>
    <row r="12" spans="3:7" ht="15.75">
      <c r="C12" s="2"/>
      <c r="D12" s="2"/>
      <c r="G12" s="14" t="s">
        <v>8</v>
      </c>
    </row>
    <row r="13" spans="3:7" ht="15.75">
      <c r="C13" s="2"/>
      <c r="G13" s="14" t="s">
        <v>9</v>
      </c>
    </row>
    <row r="14" spans="3:4" ht="15.75">
      <c r="C14" s="2"/>
      <c r="D14" s="14"/>
    </row>
    <row r="15" spans="3:8" ht="15.75">
      <c r="C15" s="2"/>
      <c r="D15" s="2"/>
      <c r="G15" s="3" t="s">
        <v>10</v>
      </c>
      <c r="H15" s="15"/>
    </row>
    <row r="16" spans="3:8" ht="16.5" thickBot="1">
      <c r="C16" s="2"/>
      <c r="D16" s="2"/>
      <c r="G16" s="3" t="s">
        <v>11</v>
      </c>
      <c r="H16" s="15"/>
    </row>
    <row r="17" spans="1:8" ht="15.75">
      <c r="A17" s="16" t="s">
        <v>12</v>
      </c>
      <c r="B17" s="17" t="s">
        <v>13</v>
      </c>
      <c r="C17" s="18">
        <v>2015</v>
      </c>
      <c r="D17" s="18">
        <v>2016</v>
      </c>
      <c r="E17" s="18">
        <v>2017</v>
      </c>
      <c r="F17" s="18">
        <v>2018</v>
      </c>
      <c r="G17" s="18">
        <v>2019</v>
      </c>
      <c r="H17" s="15"/>
    </row>
    <row r="18" spans="1:8" ht="16.5" thickBot="1">
      <c r="A18" s="19"/>
      <c r="B18" s="20"/>
      <c r="C18" s="21" t="s">
        <v>14</v>
      </c>
      <c r="D18" s="21" t="s">
        <v>14</v>
      </c>
      <c r="E18" s="21" t="s">
        <v>14</v>
      </c>
      <c r="F18" s="21" t="s">
        <v>14</v>
      </c>
      <c r="G18" s="22" t="s">
        <v>14</v>
      </c>
      <c r="H18" s="15"/>
    </row>
    <row r="19" spans="1:8" ht="15.75" customHeight="1" thickBot="1">
      <c r="A19" s="23">
        <v>1</v>
      </c>
      <c r="B19" s="24">
        <v>2</v>
      </c>
      <c r="C19" s="23">
        <v>3</v>
      </c>
      <c r="D19" s="24">
        <v>4</v>
      </c>
      <c r="E19" s="23">
        <v>5</v>
      </c>
      <c r="F19" s="25">
        <v>6</v>
      </c>
      <c r="G19" s="25">
        <v>7</v>
      </c>
      <c r="H19" s="15"/>
    </row>
    <row r="20" spans="1:8" ht="31.5">
      <c r="A20" s="26" t="s">
        <v>15</v>
      </c>
      <c r="B20" s="27" t="s">
        <v>16</v>
      </c>
      <c r="C20" s="28">
        <f>SUM(C22:C23)</f>
        <v>1722.78</v>
      </c>
      <c r="D20" s="29">
        <f>SUM(D22:D23)</f>
        <v>1757.2356</v>
      </c>
      <c r="E20" s="30">
        <f>SUM(E22:E23)</f>
        <v>1792.380312</v>
      </c>
      <c r="F20" s="28">
        <f>SUM(F22:F23)</f>
        <v>1828.22791824</v>
      </c>
      <c r="G20" s="29">
        <f>SUM(G22:G23)</f>
        <v>1864.7924766048</v>
      </c>
      <c r="H20" s="15"/>
    </row>
    <row r="21" spans="1:8" ht="15.75">
      <c r="A21" s="31"/>
      <c r="B21" s="32" t="s">
        <v>17</v>
      </c>
      <c r="C21" s="33"/>
      <c r="D21" s="34"/>
      <c r="E21" s="35"/>
      <c r="F21" s="36"/>
      <c r="G21" s="36"/>
      <c r="H21" s="15"/>
    </row>
    <row r="22" spans="1:8" ht="15.75">
      <c r="A22" s="31" t="s">
        <v>18</v>
      </c>
      <c r="B22" s="32" t="s">
        <v>19</v>
      </c>
      <c r="C22" s="37">
        <f>1689*1.02</f>
        <v>1722.78</v>
      </c>
      <c r="D22" s="38">
        <f>C22*1.02</f>
        <v>1757.2356</v>
      </c>
      <c r="E22" s="39">
        <f>D22*1.02</f>
        <v>1792.380312</v>
      </c>
      <c r="F22" s="40">
        <f>E22*1.02</f>
        <v>1828.22791824</v>
      </c>
      <c r="G22" s="40">
        <f>F22*1.02</f>
        <v>1864.7924766048</v>
      </c>
      <c r="H22" s="15"/>
    </row>
    <row r="23" spans="1:8" ht="32.25" thickBot="1">
      <c r="A23" s="41" t="s">
        <v>20</v>
      </c>
      <c r="B23" s="42" t="s">
        <v>21</v>
      </c>
      <c r="C23" s="43"/>
      <c r="D23" s="44"/>
      <c r="E23" s="45"/>
      <c r="F23" s="46"/>
      <c r="G23" s="46"/>
      <c r="H23" s="15"/>
    </row>
    <row r="24" spans="1:8" ht="31.5">
      <c r="A24" s="26" t="s">
        <v>22</v>
      </c>
      <c r="B24" s="27" t="s">
        <v>23</v>
      </c>
      <c r="C24" s="28">
        <f>C25+SUM(C30:C33)</f>
        <v>1656.034</v>
      </c>
      <c r="D24" s="28">
        <f>D25+SUM(D30:D33)</f>
        <v>1706.30548</v>
      </c>
      <c r="E24" s="28">
        <f>E25+SUM(E30:E33)</f>
        <v>1759.5396344</v>
      </c>
      <c r="F24" s="28">
        <f>F25+SUM(F30:F33)</f>
        <v>1824.2376583968003</v>
      </c>
      <c r="G24" s="29">
        <f>G25+SUM(G30:G33)</f>
        <v>1860.255791826829</v>
      </c>
      <c r="H24" s="15"/>
    </row>
    <row r="25" spans="1:8" ht="15.75">
      <c r="A25" s="47" t="s">
        <v>24</v>
      </c>
      <c r="B25" s="48" t="s">
        <v>25</v>
      </c>
      <c r="C25" s="49">
        <f>C27+C28+C29</f>
        <v>531.35</v>
      </c>
      <c r="D25" s="49">
        <f>D27+D28+D29</f>
        <v>559.1778</v>
      </c>
      <c r="E25" s="49">
        <f>E27+E28+E29</f>
        <v>588.5254008</v>
      </c>
      <c r="F25" s="49">
        <f>F27+F28+F29</f>
        <v>619.4771401248001</v>
      </c>
      <c r="G25" s="50">
        <f>G27+G28+G29</f>
        <v>652.122063189389</v>
      </c>
      <c r="H25" s="15"/>
    </row>
    <row r="26" spans="1:8" ht="15.75">
      <c r="A26" s="31"/>
      <c r="B26" s="32" t="s">
        <v>17</v>
      </c>
      <c r="C26" s="51"/>
      <c r="D26" s="52"/>
      <c r="E26" s="35"/>
      <c r="F26" s="36"/>
      <c r="G26" s="36"/>
      <c r="H26" s="15"/>
    </row>
    <row r="27" spans="1:8" ht="15.75">
      <c r="A27" s="31" t="s">
        <v>18</v>
      </c>
      <c r="B27" s="32" t="s">
        <v>26</v>
      </c>
      <c r="C27" s="37">
        <f>7.3*1.02</f>
        <v>7.446</v>
      </c>
      <c r="D27" s="38">
        <f aca="true" t="shared" si="0" ref="D27:G28">C27*1.02</f>
        <v>7.59492</v>
      </c>
      <c r="E27" s="39">
        <f t="shared" si="0"/>
        <v>7.7468184</v>
      </c>
      <c r="F27" s="40">
        <f t="shared" si="0"/>
        <v>7.901754768000001</v>
      </c>
      <c r="G27" s="40">
        <f t="shared" si="0"/>
        <v>8.05978986336</v>
      </c>
      <c r="H27" s="15"/>
    </row>
    <row r="28" spans="1:8" ht="31.5">
      <c r="A28" s="31" t="s">
        <v>20</v>
      </c>
      <c r="B28" s="32" t="s">
        <v>27</v>
      </c>
      <c r="C28" s="51">
        <f>(52.5-7.3)*1.02</f>
        <v>46.104000000000006</v>
      </c>
      <c r="D28" s="38">
        <f t="shared" si="0"/>
        <v>47.02608000000001</v>
      </c>
      <c r="E28" s="39">
        <f t="shared" si="0"/>
        <v>47.96660160000001</v>
      </c>
      <c r="F28" s="53">
        <f t="shared" si="0"/>
        <v>48.92593363200001</v>
      </c>
      <c r="G28" s="53">
        <f t="shared" si="0"/>
        <v>49.90445230464001</v>
      </c>
      <c r="H28" s="15"/>
    </row>
    <row r="29" spans="1:8" ht="15.75">
      <c r="A29" s="31" t="s">
        <v>28</v>
      </c>
      <c r="B29" s="32" t="s">
        <v>29</v>
      </c>
      <c r="C29" s="51">
        <v>477.8</v>
      </c>
      <c r="D29" s="38">
        <f>C29*1.056</f>
        <v>504.5568</v>
      </c>
      <c r="E29" s="39">
        <f>D29*1.056</f>
        <v>532.8119808</v>
      </c>
      <c r="F29" s="40">
        <f>E29*1.056</f>
        <v>562.6494517248001</v>
      </c>
      <c r="G29" s="40">
        <f>F29*1.056</f>
        <v>594.1578210213889</v>
      </c>
      <c r="H29" s="15"/>
    </row>
    <row r="30" spans="1:8" ht="31.5">
      <c r="A30" s="47" t="s">
        <v>30</v>
      </c>
      <c r="B30" s="48" t="s">
        <v>31</v>
      </c>
      <c r="C30" s="33">
        <v>198.4</v>
      </c>
      <c r="D30" s="38">
        <v>208.7</v>
      </c>
      <c r="E30" s="38">
        <v>219.6</v>
      </c>
      <c r="F30" s="38">
        <v>231</v>
      </c>
      <c r="G30" s="38">
        <v>243</v>
      </c>
      <c r="H30" s="15"/>
    </row>
    <row r="31" spans="1:8" ht="15.75">
      <c r="A31" s="47" t="s">
        <v>32</v>
      </c>
      <c r="B31" s="48" t="s">
        <v>33</v>
      </c>
      <c r="C31" s="33">
        <v>74.2</v>
      </c>
      <c r="D31" s="33">
        <v>74.2</v>
      </c>
      <c r="E31" s="33">
        <v>74.2</v>
      </c>
      <c r="F31" s="33">
        <v>74.2</v>
      </c>
      <c r="G31" s="33">
        <v>74.2</v>
      </c>
      <c r="H31" s="15"/>
    </row>
    <row r="32" spans="1:8" ht="15.75">
      <c r="A32" s="47" t="s">
        <v>34</v>
      </c>
      <c r="B32" s="48" t="s">
        <v>35</v>
      </c>
      <c r="C32" s="33">
        <v>4.9</v>
      </c>
      <c r="D32" s="33">
        <v>4.9</v>
      </c>
      <c r="E32" s="33">
        <v>4.9</v>
      </c>
      <c r="F32" s="33">
        <v>4.9</v>
      </c>
      <c r="G32" s="33">
        <v>4.9</v>
      </c>
      <c r="H32" s="15"/>
    </row>
    <row r="33" spans="1:8" ht="15.75">
      <c r="A33" s="47" t="s">
        <v>36</v>
      </c>
      <c r="B33" s="48" t="s">
        <v>37</v>
      </c>
      <c r="C33" s="49">
        <f>((26.8-4.2)+885.1)*1.02-78.67</f>
        <v>847.1840000000001</v>
      </c>
      <c r="D33" s="38">
        <f>C33*1.02-4.8</f>
        <v>859.3276800000001</v>
      </c>
      <c r="E33" s="39">
        <f>D33*1.02-4.2</f>
        <v>872.3142336000001</v>
      </c>
      <c r="F33" s="40">
        <f>E33*1.02+4.9</f>
        <v>894.6605182720001</v>
      </c>
      <c r="G33" s="40">
        <f>F33*1.02-26.52</f>
        <v>886.0337286374402</v>
      </c>
      <c r="H33" s="15"/>
    </row>
    <row r="34" spans="1:8" ht="15.75">
      <c r="A34" s="31"/>
      <c r="B34" s="32" t="s">
        <v>17</v>
      </c>
      <c r="C34" s="51"/>
      <c r="D34" s="52"/>
      <c r="E34" s="54"/>
      <c r="F34" s="36"/>
      <c r="G34" s="36"/>
      <c r="H34" s="15"/>
    </row>
    <row r="35" spans="1:8" ht="15.75">
      <c r="A35" s="31" t="s">
        <v>38</v>
      </c>
      <c r="B35" s="32" t="s">
        <v>39</v>
      </c>
      <c r="C35" s="51">
        <f>61.6*1.02</f>
        <v>62.832</v>
      </c>
      <c r="D35" s="38">
        <f>C35*1.02</f>
        <v>64.08864</v>
      </c>
      <c r="E35" s="39">
        <f>D35*1.02</f>
        <v>65.3704128</v>
      </c>
      <c r="F35" s="40">
        <f>E35*1.02</f>
        <v>66.677821056</v>
      </c>
      <c r="G35" s="40">
        <f>F35*1.02</f>
        <v>68.01137747712</v>
      </c>
      <c r="H35" s="15"/>
    </row>
    <row r="36" spans="1:8" ht="15.75">
      <c r="A36" s="31" t="s">
        <v>40</v>
      </c>
      <c r="B36" s="32" t="s">
        <v>41</v>
      </c>
      <c r="C36" s="51">
        <v>4.1</v>
      </c>
      <c r="D36" s="52">
        <v>4.1</v>
      </c>
      <c r="E36" s="39">
        <v>4.1</v>
      </c>
      <c r="F36" s="40">
        <v>4.1</v>
      </c>
      <c r="G36" s="40">
        <v>4.1</v>
      </c>
      <c r="H36" s="15"/>
    </row>
    <row r="37" spans="1:8" ht="16.5" thickBot="1">
      <c r="A37" s="41" t="s">
        <v>42</v>
      </c>
      <c r="B37" s="42" t="s">
        <v>43</v>
      </c>
      <c r="C37" s="43"/>
      <c r="D37" s="44"/>
      <c r="E37" s="45"/>
      <c r="F37" s="46"/>
      <c r="G37" s="46"/>
      <c r="H37" s="15"/>
    </row>
    <row r="38" spans="1:8" ht="16.5" thickBot="1">
      <c r="A38" s="55" t="s">
        <v>44</v>
      </c>
      <c r="B38" s="56" t="s">
        <v>45</v>
      </c>
      <c r="C38" s="57">
        <f>C20-C24</f>
        <v>66.74599999999987</v>
      </c>
      <c r="D38" s="58">
        <f>D20-D24</f>
        <v>50.93011999999999</v>
      </c>
      <c r="E38" s="58">
        <f>E20-E24</f>
        <v>32.840677599999935</v>
      </c>
      <c r="F38" s="58">
        <f>F20-F24</f>
        <v>3.9902598431997376</v>
      </c>
      <c r="G38" s="57">
        <f>G20-G24</f>
        <v>4.536684777971004</v>
      </c>
      <c r="H38" s="15"/>
    </row>
    <row r="39" spans="1:8" ht="32.25" thickBot="1">
      <c r="A39" s="59" t="s">
        <v>46</v>
      </c>
      <c r="B39" s="60" t="s">
        <v>47</v>
      </c>
      <c r="C39" s="57">
        <f>C40-C44</f>
        <v>8.3</v>
      </c>
      <c r="D39" s="57">
        <f>D40-D44</f>
        <v>8.3</v>
      </c>
      <c r="E39" s="57">
        <f>E40-E44</f>
        <v>8.3</v>
      </c>
      <c r="F39" s="57">
        <f>F40-F44</f>
        <v>8.3</v>
      </c>
      <c r="G39" s="57">
        <f>G40-G44</f>
        <v>8.3</v>
      </c>
      <c r="H39" s="15"/>
    </row>
    <row r="40" spans="1:8" ht="15.75">
      <c r="A40" s="31" t="s">
        <v>24</v>
      </c>
      <c r="B40" s="61" t="s">
        <v>48</v>
      </c>
      <c r="C40" s="62">
        <v>8.3</v>
      </c>
      <c r="D40" s="62">
        <v>8.3</v>
      </c>
      <c r="E40" s="62">
        <v>8.3</v>
      </c>
      <c r="F40" s="62">
        <v>8.3</v>
      </c>
      <c r="G40" s="63">
        <v>8.3</v>
      </c>
      <c r="H40" s="15"/>
    </row>
    <row r="41" spans="1:8" ht="15.75">
      <c r="A41" s="31"/>
      <c r="B41" s="32" t="s">
        <v>49</v>
      </c>
      <c r="C41" s="37"/>
      <c r="D41" s="38"/>
      <c r="E41" s="39"/>
      <c r="F41" s="40"/>
      <c r="G41" s="40"/>
      <c r="H41" s="15"/>
    </row>
    <row r="42" spans="1:8" ht="31.5">
      <c r="A42" s="31" t="s">
        <v>18</v>
      </c>
      <c r="B42" s="32" t="s">
        <v>50</v>
      </c>
      <c r="C42" s="37"/>
      <c r="D42" s="38"/>
      <c r="E42" s="39"/>
      <c r="F42" s="40"/>
      <c r="G42" s="40"/>
      <c r="H42" s="15"/>
    </row>
    <row r="43" spans="1:8" ht="15.75">
      <c r="A43" s="31" t="s">
        <v>20</v>
      </c>
      <c r="B43" s="64" t="s">
        <v>51</v>
      </c>
      <c r="C43" s="37"/>
      <c r="D43" s="38"/>
      <c r="E43" s="39"/>
      <c r="F43" s="40"/>
      <c r="G43" s="40"/>
      <c r="H43" s="15"/>
    </row>
    <row r="44" spans="1:8" ht="15.75">
      <c r="A44" s="31" t="s">
        <v>30</v>
      </c>
      <c r="B44" s="32" t="s">
        <v>52</v>
      </c>
      <c r="C44" s="37"/>
      <c r="D44" s="38"/>
      <c r="E44" s="39"/>
      <c r="F44" s="40"/>
      <c r="G44" s="40"/>
      <c r="H44" s="15"/>
    </row>
    <row r="45" spans="1:8" ht="15.75">
      <c r="A45" s="31"/>
      <c r="B45" s="32" t="s">
        <v>49</v>
      </c>
      <c r="C45" s="37"/>
      <c r="D45" s="38"/>
      <c r="E45" s="39"/>
      <c r="F45" s="40"/>
      <c r="G45" s="40"/>
      <c r="H45" s="15"/>
    </row>
    <row r="46" spans="1:8" ht="16.5" thickBot="1">
      <c r="A46" s="41" t="s">
        <v>53</v>
      </c>
      <c r="B46" s="42" t="s">
        <v>54</v>
      </c>
      <c r="C46" s="65"/>
      <c r="D46" s="66"/>
      <c r="E46" s="67"/>
      <c r="F46" s="68"/>
      <c r="G46" s="68"/>
      <c r="H46" s="15"/>
    </row>
    <row r="47" spans="1:8" ht="16.5" thickBot="1">
      <c r="A47" s="69" t="s">
        <v>55</v>
      </c>
      <c r="B47" s="70" t="s">
        <v>56</v>
      </c>
      <c r="C47" s="57">
        <f>C38+C39</f>
        <v>75.04599999999986</v>
      </c>
      <c r="D47" s="57">
        <f>D38+D39</f>
        <v>59.230119999999985</v>
      </c>
      <c r="E47" s="57">
        <f>E38+E39</f>
        <v>41.14067759999993</v>
      </c>
      <c r="F47" s="57">
        <f>F38+F39</f>
        <v>12.290259843199738</v>
      </c>
      <c r="G47" s="57">
        <f>G38+G39</f>
        <v>12.836684777971005</v>
      </c>
      <c r="H47" s="15"/>
    </row>
    <row r="48" spans="1:8" ht="16.5" thickBot="1">
      <c r="A48" s="55" t="s">
        <v>57</v>
      </c>
      <c r="B48" s="56" t="s">
        <v>58</v>
      </c>
      <c r="C48" s="58">
        <f>C47*20%</f>
        <v>15.009199999999973</v>
      </c>
      <c r="D48" s="58">
        <f>D47*20%</f>
        <v>11.846023999999998</v>
      </c>
      <c r="E48" s="58">
        <f>E47*20%</f>
        <v>8.228135519999986</v>
      </c>
      <c r="F48" s="58">
        <f>F47*20%</f>
        <v>2.458051968639948</v>
      </c>
      <c r="G48" s="57">
        <f>G47*20%</f>
        <v>2.567336955594201</v>
      </c>
      <c r="H48" s="15"/>
    </row>
    <row r="49" spans="1:8" ht="16.5" thickBot="1">
      <c r="A49" s="55" t="s">
        <v>59</v>
      </c>
      <c r="B49" s="56" t="s">
        <v>60</v>
      </c>
      <c r="C49" s="58">
        <f>C47-C48</f>
        <v>60.03679999999989</v>
      </c>
      <c r="D49" s="58">
        <f>D47-D48</f>
        <v>47.384095999999985</v>
      </c>
      <c r="E49" s="58">
        <f>E47-E48</f>
        <v>32.912542079999945</v>
      </c>
      <c r="F49" s="58">
        <f>F47-F48</f>
        <v>9.83220787455979</v>
      </c>
      <c r="G49" s="57">
        <f>G47-G48</f>
        <v>10.269347822376805</v>
      </c>
      <c r="H49" s="15"/>
    </row>
    <row r="50" spans="1:8" ht="31.5">
      <c r="A50" s="26" t="s">
        <v>61</v>
      </c>
      <c r="B50" s="27" t="s">
        <v>62</v>
      </c>
      <c r="C50" s="28"/>
      <c r="D50" s="29"/>
      <c r="E50" s="71"/>
      <c r="F50" s="72"/>
      <c r="G50" s="72"/>
      <c r="H50" s="15"/>
    </row>
    <row r="51" spans="1:8" ht="15.75">
      <c r="A51" s="31"/>
      <c r="B51" s="32" t="s">
        <v>17</v>
      </c>
      <c r="C51" s="37"/>
      <c r="D51" s="38"/>
      <c r="E51" s="39"/>
      <c r="F51" s="40"/>
      <c r="G51" s="40"/>
      <c r="H51" s="15"/>
    </row>
    <row r="52" spans="1:8" ht="15.75">
      <c r="A52" s="31" t="s">
        <v>24</v>
      </c>
      <c r="B52" s="32" t="s">
        <v>63</v>
      </c>
      <c r="C52" s="37"/>
      <c r="D52" s="38"/>
      <c r="E52" s="39"/>
      <c r="F52" s="40"/>
      <c r="G52" s="40"/>
      <c r="H52" s="15"/>
    </row>
    <row r="53" spans="1:8" ht="15.75">
      <c r="A53" s="73" t="s">
        <v>30</v>
      </c>
      <c r="B53" s="32" t="s">
        <v>64</v>
      </c>
      <c r="C53" s="37">
        <f>C49*5%</f>
        <v>3.0018399999999947</v>
      </c>
      <c r="D53" s="37">
        <f>D49*5%</f>
        <v>2.3692047999999994</v>
      </c>
      <c r="E53" s="37">
        <f>E49*5%</f>
        <v>1.6456271039999972</v>
      </c>
      <c r="F53" s="37">
        <f>F49*5%</f>
        <v>0.49161039372798954</v>
      </c>
      <c r="G53" s="38">
        <f>G49*5%</f>
        <v>0.5134673911188402</v>
      </c>
      <c r="H53" s="15"/>
    </row>
    <row r="54" spans="1:8" ht="15.75">
      <c r="A54" s="31" t="s">
        <v>32</v>
      </c>
      <c r="B54" s="32" t="s">
        <v>65</v>
      </c>
      <c r="C54" s="37"/>
      <c r="D54" s="38"/>
      <c r="E54" s="74"/>
      <c r="F54" s="40"/>
      <c r="G54" s="40"/>
      <c r="H54" s="15"/>
    </row>
    <row r="55" spans="1:8" ht="16.5" thickBot="1">
      <c r="A55" s="41" t="s">
        <v>34</v>
      </c>
      <c r="B55" s="42" t="s">
        <v>66</v>
      </c>
      <c r="C55" s="75">
        <f>C49-C53</f>
        <v>57.0349599999999</v>
      </c>
      <c r="D55" s="75">
        <f>D49-D53</f>
        <v>45.01489119999999</v>
      </c>
      <c r="E55" s="75">
        <f>E49-E53</f>
        <v>31.266914975999946</v>
      </c>
      <c r="F55" s="75">
        <f>F49-F53</f>
        <v>9.3405974808318</v>
      </c>
      <c r="G55" s="76">
        <f>G49-G53</f>
        <v>9.755880431257964</v>
      </c>
      <c r="H55" s="15"/>
    </row>
    <row r="56" spans="1:8" ht="15.75">
      <c r="A56" s="26" t="s">
        <v>67</v>
      </c>
      <c r="B56" s="27" t="s">
        <v>68</v>
      </c>
      <c r="C56" s="28"/>
      <c r="D56" s="29"/>
      <c r="E56" s="71"/>
      <c r="F56" s="72"/>
      <c r="G56" s="72"/>
      <c r="H56" s="15"/>
    </row>
    <row r="57" spans="1:8" ht="15.75">
      <c r="A57" s="31" t="s">
        <v>24</v>
      </c>
      <c r="B57" s="77" t="s">
        <v>69</v>
      </c>
      <c r="C57" s="37"/>
      <c r="D57" s="38"/>
      <c r="E57" s="39"/>
      <c r="F57" s="40"/>
      <c r="G57" s="40"/>
      <c r="H57" s="15"/>
    </row>
    <row r="58" spans="1:8" ht="15.75">
      <c r="A58" s="31" t="s">
        <v>30</v>
      </c>
      <c r="B58" s="32" t="s">
        <v>70</v>
      </c>
      <c r="C58" s="37"/>
      <c r="D58" s="38"/>
      <c r="E58" s="39"/>
      <c r="F58" s="40"/>
      <c r="G58" s="40"/>
      <c r="H58" s="15"/>
    </row>
    <row r="59" spans="1:8" ht="16.5" thickBot="1">
      <c r="A59" s="41"/>
      <c r="B59" s="42" t="s">
        <v>71</v>
      </c>
      <c r="C59" s="65"/>
      <c r="D59" s="78"/>
      <c r="E59" s="67"/>
      <c r="F59" s="79"/>
      <c r="G59" s="79"/>
      <c r="H59" s="15"/>
    </row>
    <row r="60" spans="1:8" ht="31.5">
      <c r="A60" s="26" t="s">
        <v>72</v>
      </c>
      <c r="B60" s="27" t="s">
        <v>73</v>
      </c>
      <c r="C60" s="28"/>
      <c r="D60" s="29"/>
      <c r="E60" s="80"/>
      <c r="F60" s="72"/>
      <c r="G60" s="72"/>
      <c r="H60" s="15"/>
    </row>
    <row r="61" spans="1:8" ht="15.75">
      <c r="A61" s="31" t="s">
        <v>24</v>
      </c>
      <c r="B61" s="77" t="s">
        <v>74</v>
      </c>
      <c r="C61" s="37"/>
      <c r="D61" s="38"/>
      <c r="E61" s="39"/>
      <c r="F61" s="40"/>
      <c r="G61" s="40"/>
      <c r="H61" s="15"/>
    </row>
    <row r="62" spans="1:8" ht="31.5">
      <c r="A62" s="31" t="s">
        <v>30</v>
      </c>
      <c r="B62" s="32" t="s">
        <v>75</v>
      </c>
      <c r="C62" s="37">
        <v>27</v>
      </c>
      <c r="D62" s="37">
        <v>26</v>
      </c>
      <c r="E62" s="37">
        <v>26</v>
      </c>
      <c r="F62" s="37">
        <v>1</v>
      </c>
      <c r="G62" s="38">
        <v>1</v>
      </c>
      <c r="H62" s="15"/>
    </row>
    <row r="63" spans="1:8" ht="16.5" thickBot="1">
      <c r="A63" s="41"/>
      <c r="B63" s="42" t="s">
        <v>71</v>
      </c>
      <c r="C63" s="65"/>
      <c r="D63" s="66"/>
      <c r="E63" s="67"/>
      <c r="F63" s="68"/>
      <c r="G63" s="68"/>
      <c r="H63" s="15"/>
    </row>
    <row r="64" spans="1:8" ht="15.75">
      <c r="A64" s="26" t="s">
        <v>76</v>
      </c>
      <c r="B64" s="27" t="s">
        <v>77</v>
      </c>
      <c r="C64" s="81"/>
      <c r="D64" s="82"/>
      <c r="E64" s="83"/>
      <c r="F64" s="84"/>
      <c r="G64" s="84"/>
      <c r="H64" s="15"/>
    </row>
    <row r="65" spans="1:8" ht="15.75">
      <c r="A65" s="47"/>
      <c r="B65" s="32" t="s">
        <v>78</v>
      </c>
      <c r="C65" s="51"/>
      <c r="D65" s="52"/>
      <c r="E65" s="54"/>
      <c r="F65" s="36"/>
      <c r="G65" s="36"/>
      <c r="H65" s="15"/>
    </row>
    <row r="66" spans="1:8" ht="31.5">
      <c r="A66" s="31" t="s">
        <v>24</v>
      </c>
      <c r="B66" s="32" t="s">
        <v>79</v>
      </c>
      <c r="C66" s="51"/>
      <c r="D66" s="52"/>
      <c r="E66" s="54"/>
      <c r="F66" s="36"/>
      <c r="G66" s="36"/>
      <c r="H66" s="15"/>
    </row>
    <row r="67" spans="1:8" ht="15.75">
      <c r="A67" s="31" t="s">
        <v>18</v>
      </c>
      <c r="B67" s="32" t="s">
        <v>80</v>
      </c>
      <c r="C67" s="33"/>
      <c r="D67" s="34"/>
      <c r="E67" s="54"/>
      <c r="F67" s="36"/>
      <c r="G67" s="36"/>
      <c r="H67" s="15"/>
    </row>
    <row r="68" spans="1:8" ht="15.75">
      <c r="A68" s="31" t="s">
        <v>30</v>
      </c>
      <c r="B68" s="32" t="s">
        <v>81</v>
      </c>
      <c r="C68" s="33"/>
      <c r="D68" s="34"/>
      <c r="E68" s="54"/>
      <c r="F68" s="36"/>
      <c r="G68" s="36"/>
      <c r="H68" s="15"/>
    </row>
    <row r="69" spans="1:8" ht="16.5" thickBot="1">
      <c r="A69" s="85" t="s">
        <v>82</v>
      </c>
      <c r="B69" s="86" t="s">
        <v>83</v>
      </c>
      <c r="C69" s="87"/>
      <c r="D69" s="88"/>
      <c r="E69" s="89"/>
      <c r="F69" s="46"/>
      <c r="G69" s="46"/>
      <c r="H69" s="15"/>
    </row>
    <row r="70" spans="1:8" ht="15.75">
      <c r="A70" s="26" t="s">
        <v>84</v>
      </c>
      <c r="B70" s="27" t="s">
        <v>85</v>
      </c>
      <c r="C70" s="81"/>
      <c r="D70" s="90"/>
      <c r="E70" s="91"/>
      <c r="F70" s="84"/>
      <c r="G70" s="84"/>
      <c r="H70" s="15"/>
    </row>
    <row r="71" spans="1:8" ht="15.75">
      <c r="A71" s="47"/>
      <c r="B71" s="32" t="s">
        <v>86</v>
      </c>
      <c r="C71" s="51"/>
      <c r="D71" s="52"/>
      <c r="E71" s="54"/>
      <c r="F71" s="36"/>
      <c r="G71" s="36"/>
      <c r="H71" s="15"/>
    </row>
    <row r="72" spans="1:8" ht="15.75">
      <c r="A72" s="31" t="s">
        <v>24</v>
      </c>
      <c r="B72" s="32" t="s">
        <v>87</v>
      </c>
      <c r="C72" s="33"/>
      <c r="D72" s="34"/>
      <c r="E72" s="35"/>
      <c r="F72" s="36"/>
      <c r="G72" s="36"/>
      <c r="H72" s="15"/>
    </row>
    <row r="73" spans="1:8" ht="15.75">
      <c r="A73" s="31" t="s">
        <v>18</v>
      </c>
      <c r="B73" s="32" t="s">
        <v>80</v>
      </c>
      <c r="C73" s="33"/>
      <c r="D73" s="34"/>
      <c r="E73" s="92"/>
      <c r="F73" s="36"/>
      <c r="G73" s="36"/>
      <c r="H73" s="15"/>
    </row>
    <row r="74" spans="1:8" ht="15.75">
      <c r="A74" s="31" t="s">
        <v>30</v>
      </c>
      <c r="B74" s="32" t="s">
        <v>81</v>
      </c>
      <c r="C74" s="33"/>
      <c r="D74" s="34"/>
      <c r="E74" s="92"/>
      <c r="F74" s="36"/>
      <c r="G74" s="36"/>
      <c r="H74" s="15"/>
    </row>
    <row r="75" spans="1:8" ht="16.5" thickBot="1">
      <c r="A75" s="85" t="s">
        <v>82</v>
      </c>
      <c r="B75" s="93" t="s">
        <v>88</v>
      </c>
      <c r="C75" s="94"/>
      <c r="D75" s="88"/>
      <c r="E75" s="95"/>
      <c r="F75" s="46"/>
      <c r="G75" s="46"/>
      <c r="H75" s="15"/>
    </row>
    <row r="76" spans="1:7" ht="17.25" customHeight="1" thickBot="1">
      <c r="A76" s="55" t="s">
        <v>89</v>
      </c>
      <c r="B76" s="56" t="s">
        <v>112</v>
      </c>
      <c r="C76" s="96"/>
      <c r="D76" s="96"/>
      <c r="E76" s="97"/>
      <c r="F76" s="98"/>
      <c r="G76" s="98"/>
    </row>
    <row r="77" spans="1:7" ht="15.75">
      <c r="A77" s="99" t="s">
        <v>90</v>
      </c>
      <c r="B77" s="100" t="s">
        <v>91</v>
      </c>
      <c r="C77" s="101"/>
      <c r="D77" s="82"/>
      <c r="E77" s="102"/>
      <c r="F77" s="84"/>
      <c r="G77" s="84"/>
    </row>
    <row r="78" spans="1:7" ht="15.75">
      <c r="A78" s="31" t="s">
        <v>24</v>
      </c>
      <c r="B78" s="32" t="s">
        <v>92</v>
      </c>
      <c r="C78" s="51"/>
      <c r="D78" s="52"/>
      <c r="E78" s="54"/>
      <c r="F78" s="36"/>
      <c r="G78" s="36"/>
    </row>
    <row r="79" spans="1:7" ht="16.5" thickBot="1">
      <c r="A79" s="41" t="s">
        <v>30</v>
      </c>
      <c r="B79" s="42" t="s">
        <v>93</v>
      </c>
      <c r="C79" s="43"/>
      <c r="D79" s="44"/>
      <c r="E79" s="103"/>
      <c r="F79" s="46"/>
      <c r="G79" s="46"/>
    </row>
    <row r="80" spans="1:7" ht="28.5" customHeight="1" thickBot="1">
      <c r="A80" s="55" t="s">
        <v>94</v>
      </c>
      <c r="B80" s="56" t="s">
        <v>95</v>
      </c>
      <c r="C80" s="104"/>
      <c r="D80" s="105"/>
      <c r="E80" s="106"/>
      <c r="F80" s="98"/>
      <c r="G80" s="98"/>
    </row>
    <row r="81" spans="1:7" ht="17.25" customHeight="1">
      <c r="A81" s="26" t="s">
        <v>96</v>
      </c>
      <c r="B81" s="27" t="s">
        <v>97</v>
      </c>
      <c r="C81" s="82">
        <v>106.5</v>
      </c>
      <c r="D81" s="33">
        <v>94.6</v>
      </c>
      <c r="E81" s="33">
        <v>81</v>
      </c>
      <c r="F81" s="33">
        <v>82.5</v>
      </c>
      <c r="G81" s="34">
        <v>82.8</v>
      </c>
    </row>
    <row r="82" spans="1:7" ht="17.25" customHeight="1" thickBot="1">
      <c r="A82" s="107"/>
      <c r="B82" s="42" t="s">
        <v>80</v>
      </c>
      <c r="C82" s="108"/>
      <c r="D82" s="109"/>
      <c r="E82" s="110"/>
      <c r="F82" s="111"/>
      <c r="G82" s="46"/>
    </row>
    <row r="83" spans="1:7" ht="63.75" thickBot="1">
      <c r="A83" s="55" t="s">
        <v>96</v>
      </c>
      <c r="B83" s="56" t="s">
        <v>98</v>
      </c>
      <c r="C83" s="112">
        <f>C20+C31+C40+C58+C61+C64+C76+C79+C80</f>
        <v>1805.28</v>
      </c>
      <c r="D83" s="112">
        <f>D20+D31+D40+D58+D61+D64+D76+D79+D80</f>
        <v>1839.7356</v>
      </c>
      <c r="E83" s="112">
        <f>E20+E31+E40+E58+E61+E64+E76+E79+E80</f>
        <v>1874.880312</v>
      </c>
      <c r="F83" s="112">
        <f>F20+F31+F40+F58+F61+F64+F76+F79+F80</f>
        <v>1910.72791824</v>
      </c>
      <c r="G83" s="112">
        <f>G20+G31+G40+G58+G61+G64+G76+G79+G80</f>
        <v>1947.2924766048</v>
      </c>
    </row>
    <row r="84" spans="1:7" ht="63.75" thickBot="1">
      <c r="A84" s="26" t="s">
        <v>99</v>
      </c>
      <c r="B84" s="27" t="s">
        <v>100</v>
      </c>
      <c r="C84" s="112">
        <f>C24+C44+C57+C62+C48+C50+C70+C78+C81</f>
        <v>1804.5432</v>
      </c>
      <c r="D84" s="112">
        <f>D24+D44+D57+D62+D48+D50+D70+D78+D81</f>
        <v>1838.7515039999998</v>
      </c>
      <c r="E84" s="112">
        <f>E24+E44+E57+E62+E48+E50+E70+E78+E81</f>
        <v>1874.76776992</v>
      </c>
      <c r="F84" s="112">
        <f>F24+F44+F57+F62+F48+F50+F70+F78+F81</f>
        <v>1910.1957103654402</v>
      </c>
      <c r="G84" s="112">
        <f>G24+G44+G57+G62+G48+G50+G70+G78+G81</f>
        <v>1946.623128782423</v>
      </c>
    </row>
    <row r="85" spans="1:7" ht="32.25" thickBot="1">
      <c r="A85" s="113"/>
      <c r="B85" s="114" t="s">
        <v>101</v>
      </c>
      <c r="C85" s="115">
        <f>C83-C84</f>
        <v>0.7367999999999029</v>
      </c>
      <c r="D85" s="115">
        <f>D83-D84</f>
        <v>0.984096000000136</v>
      </c>
      <c r="E85" s="115">
        <f>E83-E84</f>
        <v>0.11254207999991195</v>
      </c>
      <c r="F85" s="57">
        <f>F83-F84</f>
        <v>0.5322078745598446</v>
      </c>
      <c r="G85" s="57">
        <f>G83-G84</f>
        <v>0.6693478223769489</v>
      </c>
    </row>
    <row r="86" spans="1:7" ht="16.5" thickBot="1">
      <c r="A86" s="116"/>
      <c r="B86" s="117"/>
      <c r="C86" s="118"/>
      <c r="D86" s="118"/>
      <c r="E86" s="119"/>
      <c r="F86" s="120"/>
      <c r="G86" s="120"/>
    </row>
    <row r="87" spans="1:7" ht="15.75">
      <c r="A87" s="121"/>
      <c r="B87" s="100" t="s">
        <v>102</v>
      </c>
      <c r="C87" s="122"/>
      <c r="D87" s="90"/>
      <c r="E87" s="123"/>
      <c r="F87" s="84"/>
      <c r="G87" s="84"/>
    </row>
    <row r="88" spans="1:7" ht="15.75">
      <c r="A88" s="31" t="s">
        <v>24</v>
      </c>
      <c r="B88" s="32" t="s">
        <v>103</v>
      </c>
      <c r="C88" s="124"/>
      <c r="D88" s="125"/>
      <c r="E88" s="126"/>
      <c r="F88" s="36"/>
      <c r="G88" s="36"/>
    </row>
    <row r="89" spans="1:7" ht="15.75">
      <c r="A89" s="127" t="s">
        <v>104</v>
      </c>
      <c r="B89" s="128" t="s">
        <v>105</v>
      </c>
      <c r="C89" s="129"/>
      <c r="D89" s="130"/>
      <c r="E89" s="131"/>
      <c r="F89" s="36"/>
      <c r="G89" s="36"/>
    </row>
    <row r="90" spans="1:7" ht="16.5" thickBot="1">
      <c r="A90" s="41" t="s">
        <v>106</v>
      </c>
      <c r="B90" s="42" t="s">
        <v>107</v>
      </c>
      <c r="C90" s="132"/>
      <c r="D90" s="133"/>
      <c r="E90" s="110"/>
      <c r="F90" s="46"/>
      <c r="G90" s="46"/>
    </row>
    <row r="91" spans="3:5" ht="15.75">
      <c r="C91" s="2"/>
      <c r="D91" s="2"/>
      <c r="E91" s="2"/>
    </row>
    <row r="92" spans="1:5" ht="15.75">
      <c r="A92" s="134" t="s">
        <v>108</v>
      </c>
      <c r="B92" s="135"/>
      <c r="C92" s="136"/>
      <c r="D92" s="2"/>
      <c r="E92" s="2"/>
    </row>
    <row r="93" spans="3:5" ht="15.75">
      <c r="C93" s="2"/>
      <c r="D93" s="2"/>
      <c r="E93" s="2"/>
    </row>
    <row r="94" spans="2:7" ht="15.75">
      <c r="B94" s="1" t="s">
        <v>109</v>
      </c>
      <c r="C94" s="2"/>
      <c r="D94" s="2"/>
      <c r="E94" s="137"/>
      <c r="F94" s="137"/>
      <c r="G94" s="137"/>
    </row>
    <row r="95" spans="2:7" ht="15.75">
      <c r="B95" s="1" t="s">
        <v>110</v>
      </c>
      <c r="C95" s="2"/>
      <c r="D95" s="137"/>
      <c r="E95" s="137"/>
      <c r="F95" s="137"/>
      <c r="G95" s="8" t="s">
        <v>111</v>
      </c>
    </row>
  </sheetData>
  <sheetProtection/>
  <mergeCells count="3">
    <mergeCell ref="A5:G5"/>
    <mergeCell ref="A17:A18"/>
    <mergeCell ref="B17:B18"/>
  </mergeCells>
  <printOptions horizontalCentered="1"/>
  <pageMargins left="0.7480314960629921" right="0.15748031496062992" top="0.3937007874015748" bottom="0.3937007874015748" header="0.5118110236220472" footer="0.1968503937007874"/>
  <pageSetup fitToHeight="2" fitToWidth="1" horizontalDpi="600" verticalDpi="600" orientation="portrait" paperSize="9" scale="83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54"/>
  <sheetViews>
    <sheetView zoomScaleSheetLayoutView="80" workbookViewId="0" topLeftCell="A17">
      <selection activeCell="J53" sqref="J53"/>
    </sheetView>
  </sheetViews>
  <sheetFormatPr defaultColWidth="9.140625" defaultRowHeight="12.75"/>
  <cols>
    <col min="1" max="1" width="10.28125" style="137" customWidth="1"/>
    <col min="2" max="2" width="50.28125" style="137" bestFit="1" customWidth="1"/>
    <col min="3" max="3" width="12.57421875" style="137" hidden="1" customWidth="1"/>
    <col min="4" max="4" width="11.00390625" style="137" customWidth="1"/>
    <col min="5" max="16384" width="10.28125" style="137" customWidth="1"/>
  </cols>
  <sheetData>
    <row r="1" ht="15.75">
      <c r="G1" s="14" t="s">
        <v>113</v>
      </c>
    </row>
    <row r="2" ht="15.75">
      <c r="G2" s="14" t="s">
        <v>1</v>
      </c>
    </row>
    <row r="3" ht="15.75">
      <c r="G3" s="14" t="s">
        <v>2</v>
      </c>
    </row>
    <row r="5" spans="1:7" s="139" customFormat="1" ht="30" customHeight="1">
      <c r="A5" s="138" t="s">
        <v>114</v>
      </c>
      <c r="B5" s="138"/>
      <c r="C5" s="138"/>
      <c r="D5" s="138"/>
      <c r="E5" s="138"/>
      <c r="F5" s="138"/>
      <c r="G5" s="138"/>
    </row>
    <row r="6" spans="1:7" s="139" customFormat="1" ht="30" customHeight="1">
      <c r="A6" s="5"/>
      <c r="B6" s="5"/>
      <c r="C6" s="5"/>
      <c r="G6" s="6" t="s">
        <v>4</v>
      </c>
    </row>
    <row r="7" spans="3:7" ht="15.75">
      <c r="C7" s="140"/>
      <c r="G7" s="8" t="s">
        <v>5</v>
      </c>
    </row>
    <row r="8" spans="3:7" ht="15.75">
      <c r="C8" s="8"/>
      <c r="G8" s="3" t="s">
        <v>6</v>
      </c>
    </row>
    <row r="9" spans="3:7" ht="15.75">
      <c r="C9" s="8"/>
      <c r="G9" s="1"/>
    </row>
    <row r="10" spans="3:7" ht="15.75">
      <c r="C10" s="3"/>
      <c r="G10" s="11" t="s">
        <v>7</v>
      </c>
    </row>
    <row r="11" spans="3:7" ht="15.75">
      <c r="C11" s="10"/>
      <c r="G11" s="13"/>
    </row>
    <row r="12" spans="3:7" ht="15.75" customHeight="1">
      <c r="C12" s="13"/>
      <c r="G12" s="14" t="s">
        <v>8</v>
      </c>
    </row>
    <row r="13" spans="3:7" ht="15.75">
      <c r="C13" s="14"/>
      <c r="G13" s="14" t="s">
        <v>9</v>
      </c>
    </row>
    <row r="15" spans="3:7" ht="15.75">
      <c r="C15" s="14"/>
      <c r="G15" s="3" t="s">
        <v>10</v>
      </c>
    </row>
    <row r="16" ht="16.5" thickBot="1">
      <c r="G16" s="137" t="s">
        <v>11</v>
      </c>
    </row>
    <row r="17" spans="1:7" ht="48" customHeight="1" thickBot="1">
      <c r="A17" s="141" t="s">
        <v>115</v>
      </c>
      <c r="B17" s="142" t="s">
        <v>116</v>
      </c>
      <c r="C17" s="18">
        <v>2015</v>
      </c>
      <c r="D17" s="18">
        <v>2016</v>
      </c>
      <c r="E17" s="18">
        <v>2017</v>
      </c>
      <c r="F17" s="143">
        <v>2018</v>
      </c>
      <c r="G17" s="144">
        <v>2019</v>
      </c>
    </row>
    <row r="18" spans="1:7" ht="15.75">
      <c r="A18" s="145">
        <v>1</v>
      </c>
      <c r="B18" s="146" t="s">
        <v>117</v>
      </c>
      <c r="C18" s="147">
        <f>C19+C26+C30+C31+C33</f>
        <v>106.5</v>
      </c>
      <c r="D18" s="148">
        <f>D19+D26+D30+D31+D33</f>
        <v>94.60000000000001</v>
      </c>
      <c r="E18" s="149">
        <f>E19+E26+E30+E31+E33</f>
        <v>81</v>
      </c>
      <c r="F18" s="148">
        <f>F19+F26+F30+F31+F33</f>
        <v>82.5</v>
      </c>
      <c r="G18" s="147">
        <f>G19+G26+G30+G31+G33</f>
        <v>82.80000000000001</v>
      </c>
    </row>
    <row r="19" spans="1:7" ht="15.75">
      <c r="A19" s="150" t="s">
        <v>18</v>
      </c>
      <c r="B19" s="151" t="s">
        <v>118</v>
      </c>
      <c r="C19" s="152">
        <f>SUM(C20:C22)</f>
        <v>20</v>
      </c>
      <c r="D19" s="153">
        <f>SUM(D20:D22)</f>
        <v>20</v>
      </c>
      <c r="E19" s="152">
        <f>SUM(E20:E22)</f>
        <v>20</v>
      </c>
      <c r="F19" s="153">
        <f>SUM(F20:F22)</f>
        <v>20</v>
      </c>
      <c r="G19" s="152">
        <f>SUM(G20:G22)</f>
        <v>20</v>
      </c>
    </row>
    <row r="20" spans="1:7" ht="15.75">
      <c r="A20" s="150" t="s">
        <v>119</v>
      </c>
      <c r="B20" s="151" t="s">
        <v>120</v>
      </c>
      <c r="C20" s="152">
        <v>20</v>
      </c>
      <c r="D20" s="154">
        <v>20</v>
      </c>
      <c r="E20" s="155">
        <v>20</v>
      </c>
      <c r="F20" s="154">
        <v>20</v>
      </c>
      <c r="G20" s="155">
        <v>20</v>
      </c>
    </row>
    <row r="21" spans="1:7" ht="15.75">
      <c r="A21" s="150" t="s">
        <v>121</v>
      </c>
      <c r="B21" s="151" t="s">
        <v>122</v>
      </c>
      <c r="C21" s="156"/>
      <c r="D21" s="157"/>
      <c r="E21" s="158"/>
      <c r="F21" s="157"/>
      <c r="G21" s="158"/>
    </row>
    <row r="22" spans="1:7" ht="31.5">
      <c r="A22" s="150" t="s">
        <v>123</v>
      </c>
      <c r="B22" s="151" t="s">
        <v>124</v>
      </c>
      <c r="C22" s="156"/>
      <c r="D22" s="157"/>
      <c r="E22" s="158"/>
      <c r="F22" s="157"/>
      <c r="G22" s="158"/>
    </row>
    <row r="23" spans="1:7" ht="31.5">
      <c r="A23" s="150" t="s">
        <v>125</v>
      </c>
      <c r="B23" s="151" t="s">
        <v>126</v>
      </c>
      <c r="C23" s="156"/>
      <c r="D23" s="157"/>
      <c r="E23" s="158"/>
      <c r="F23" s="157"/>
      <c r="G23" s="158"/>
    </row>
    <row r="24" spans="1:7" ht="31.5">
      <c r="A24" s="150" t="s">
        <v>127</v>
      </c>
      <c r="B24" s="151" t="s">
        <v>128</v>
      </c>
      <c r="C24" s="156"/>
      <c r="D24" s="157"/>
      <c r="E24" s="158"/>
      <c r="F24" s="157"/>
      <c r="G24" s="158"/>
    </row>
    <row r="25" spans="1:7" ht="15.75">
      <c r="A25" s="150" t="s">
        <v>129</v>
      </c>
      <c r="B25" s="151" t="s">
        <v>130</v>
      </c>
      <c r="C25" s="156"/>
      <c r="D25" s="157"/>
      <c r="E25" s="158"/>
      <c r="F25" s="157"/>
      <c r="G25" s="158"/>
    </row>
    <row r="26" spans="1:7" ht="15.75">
      <c r="A26" s="150" t="s">
        <v>20</v>
      </c>
      <c r="B26" s="151" t="s">
        <v>131</v>
      </c>
      <c r="C26" s="159">
        <v>73.5</v>
      </c>
      <c r="D26" s="160">
        <v>60.7</v>
      </c>
      <c r="E26" s="161">
        <v>46.4</v>
      </c>
      <c r="F26" s="160">
        <v>48.4</v>
      </c>
      <c r="G26" s="161">
        <v>48.9</v>
      </c>
    </row>
    <row r="27" spans="1:7" ht="15.75">
      <c r="A27" s="150" t="s">
        <v>132</v>
      </c>
      <c r="B27" s="151" t="s">
        <v>133</v>
      </c>
      <c r="C27" s="159"/>
      <c r="D27" s="160"/>
      <c r="E27" s="161"/>
      <c r="F27" s="160"/>
      <c r="G27" s="161"/>
    </row>
    <row r="28" spans="1:7" ht="15.75">
      <c r="A28" s="150" t="s">
        <v>134</v>
      </c>
      <c r="B28" s="151" t="s">
        <v>135</v>
      </c>
      <c r="C28" s="159"/>
      <c r="D28" s="160"/>
      <c r="E28" s="161"/>
      <c r="F28" s="160"/>
      <c r="G28" s="161"/>
    </row>
    <row r="29" spans="1:7" ht="15.75">
      <c r="A29" s="150" t="s">
        <v>136</v>
      </c>
      <c r="B29" s="151" t="s">
        <v>137</v>
      </c>
      <c r="C29" s="159"/>
      <c r="D29" s="160"/>
      <c r="E29" s="161"/>
      <c r="F29" s="160"/>
      <c r="G29" s="161"/>
    </row>
    <row r="30" spans="1:7" ht="15.75">
      <c r="A30" s="150" t="s">
        <v>28</v>
      </c>
      <c r="B30" s="151" t="s">
        <v>138</v>
      </c>
      <c r="C30" s="159"/>
      <c r="D30" s="160"/>
      <c r="E30" s="161"/>
      <c r="F30" s="160"/>
      <c r="G30" s="161"/>
    </row>
    <row r="31" spans="1:7" ht="15.75">
      <c r="A31" s="150" t="s">
        <v>139</v>
      </c>
      <c r="B31" s="151" t="s">
        <v>140</v>
      </c>
      <c r="C31" s="162">
        <v>13</v>
      </c>
      <c r="D31" s="163">
        <v>13.9</v>
      </c>
      <c r="E31" s="162">
        <v>14.6</v>
      </c>
      <c r="F31" s="163">
        <v>14.1</v>
      </c>
      <c r="G31" s="162">
        <v>13.9</v>
      </c>
    </row>
    <row r="32" spans="1:7" ht="15.75">
      <c r="A32" s="150" t="s">
        <v>141</v>
      </c>
      <c r="B32" s="151" t="s">
        <v>142</v>
      </c>
      <c r="C32" s="159"/>
      <c r="D32" s="160"/>
      <c r="E32" s="161"/>
      <c r="F32" s="160"/>
      <c r="G32" s="161"/>
    </row>
    <row r="33" spans="1:7" ht="15.75">
      <c r="A33" s="150" t="s">
        <v>143</v>
      </c>
      <c r="B33" s="151" t="s">
        <v>144</v>
      </c>
      <c r="C33" s="156"/>
      <c r="D33" s="157"/>
      <c r="E33" s="158"/>
      <c r="F33" s="157"/>
      <c r="G33" s="158"/>
    </row>
    <row r="34" spans="1:7" ht="15.75">
      <c r="A34" s="150" t="s">
        <v>30</v>
      </c>
      <c r="B34" s="151" t="s">
        <v>145</v>
      </c>
      <c r="C34" s="156"/>
      <c r="D34" s="157"/>
      <c r="E34" s="158"/>
      <c r="F34" s="157"/>
      <c r="G34" s="158"/>
    </row>
    <row r="35" spans="1:7" ht="15.75">
      <c r="A35" s="150" t="s">
        <v>53</v>
      </c>
      <c r="B35" s="151" t="s">
        <v>146</v>
      </c>
      <c r="C35" s="156"/>
      <c r="D35" s="157"/>
      <c r="E35" s="158"/>
      <c r="F35" s="157"/>
      <c r="G35" s="158"/>
    </row>
    <row r="36" spans="1:7" ht="15.75">
      <c r="A36" s="150" t="s">
        <v>147</v>
      </c>
      <c r="B36" s="151" t="s">
        <v>148</v>
      </c>
      <c r="C36" s="156"/>
      <c r="D36" s="157"/>
      <c r="E36" s="158"/>
      <c r="F36" s="157"/>
      <c r="G36" s="158"/>
    </row>
    <row r="37" spans="1:7" ht="15.75">
      <c r="A37" s="164" t="s">
        <v>149</v>
      </c>
      <c r="B37" s="151" t="s">
        <v>150</v>
      </c>
      <c r="C37" s="156"/>
      <c r="D37" s="157"/>
      <c r="E37" s="158"/>
      <c r="F37" s="157"/>
      <c r="G37" s="158"/>
    </row>
    <row r="38" spans="1:7" ht="15.75">
      <c r="A38" s="164" t="s">
        <v>151</v>
      </c>
      <c r="B38" s="151" t="s">
        <v>152</v>
      </c>
      <c r="C38" s="156"/>
      <c r="D38" s="157"/>
      <c r="E38" s="158"/>
      <c r="F38" s="157"/>
      <c r="G38" s="158"/>
    </row>
    <row r="39" spans="1:7" ht="15.75">
      <c r="A39" s="150" t="s">
        <v>153</v>
      </c>
      <c r="B39" s="151" t="s">
        <v>154</v>
      </c>
      <c r="C39" s="156"/>
      <c r="D39" s="157"/>
      <c r="E39" s="158"/>
      <c r="F39" s="157"/>
      <c r="G39" s="158"/>
    </row>
    <row r="40" spans="1:7" ht="15.75">
      <c r="A40" s="165" t="s">
        <v>155</v>
      </c>
      <c r="B40" s="166" t="s">
        <v>156</v>
      </c>
      <c r="C40" s="167"/>
      <c r="D40" s="157"/>
      <c r="E40" s="158"/>
      <c r="F40" s="157"/>
      <c r="G40" s="158"/>
    </row>
    <row r="41" spans="1:7" ht="16.5" thickBot="1">
      <c r="A41" s="165" t="s">
        <v>157</v>
      </c>
      <c r="B41" s="168" t="s">
        <v>158</v>
      </c>
      <c r="C41" s="169"/>
      <c r="D41" s="170"/>
      <c r="E41" s="171"/>
      <c r="F41" s="170"/>
      <c r="G41" s="171"/>
    </row>
    <row r="42" spans="1:7" ht="16.5" customHeight="1">
      <c r="A42" s="172"/>
      <c r="B42" s="173" t="s">
        <v>159</v>
      </c>
      <c r="C42" s="174">
        <f>SUM(C18,C34)</f>
        <v>106.5</v>
      </c>
      <c r="D42" s="174">
        <f>SUM(D18,D34)</f>
        <v>94.60000000000001</v>
      </c>
      <c r="E42" s="174">
        <f>SUM(E18,E34)</f>
        <v>81</v>
      </c>
      <c r="F42" s="174">
        <f>SUM(F18,F34)</f>
        <v>82.5</v>
      </c>
      <c r="G42" s="174">
        <f>SUM(G18,G34)</f>
        <v>82.80000000000001</v>
      </c>
    </row>
    <row r="43" spans="1:7" ht="16.5" customHeight="1">
      <c r="A43" s="175"/>
      <c r="B43" s="176" t="s">
        <v>160</v>
      </c>
      <c r="C43" s="156"/>
      <c r="D43" s="158"/>
      <c r="E43" s="158"/>
      <c r="F43" s="158"/>
      <c r="G43" s="158"/>
    </row>
    <row r="44" spans="1:7" ht="16.5" customHeight="1">
      <c r="A44" s="175"/>
      <c r="B44" s="177" t="s">
        <v>161</v>
      </c>
      <c r="C44" s="156"/>
      <c r="D44" s="158"/>
      <c r="E44" s="158"/>
      <c r="F44" s="158"/>
      <c r="G44" s="158"/>
    </row>
    <row r="45" spans="1:7" ht="16.5" customHeight="1" thickBot="1">
      <c r="A45" s="178"/>
      <c r="B45" s="179" t="s">
        <v>162</v>
      </c>
      <c r="C45" s="169"/>
      <c r="D45" s="171"/>
      <c r="E45" s="171"/>
      <c r="F45" s="171"/>
      <c r="G45" s="171"/>
    </row>
    <row r="46" spans="1:3" ht="15.75">
      <c r="A46" s="180"/>
      <c r="B46" s="181"/>
      <c r="C46" s="180"/>
    </row>
    <row r="47" spans="1:2" ht="15.75">
      <c r="A47" s="182"/>
      <c r="B47" s="183"/>
    </row>
    <row r="48" spans="1:2" ht="15.75">
      <c r="A48" s="182"/>
      <c r="B48" s="1" t="s">
        <v>109</v>
      </c>
    </row>
    <row r="49" spans="1:7" ht="15.75">
      <c r="A49" s="182"/>
      <c r="B49" s="1" t="s">
        <v>110</v>
      </c>
      <c r="C49" s="2"/>
      <c r="G49" s="8" t="s">
        <v>111</v>
      </c>
    </row>
    <row r="50" spans="1:3" ht="15.75">
      <c r="A50" s="184"/>
      <c r="B50" s="184"/>
      <c r="C50" s="184"/>
    </row>
    <row r="51" ht="15.75">
      <c r="A51" s="182"/>
    </row>
    <row r="52" spans="1:3" ht="15.75">
      <c r="A52" s="185"/>
      <c r="C52" s="186"/>
    </row>
    <row r="54" ht="15.75">
      <c r="A54" s="187"/>
    </row>
  </sheetData>
  <sheetProtection/>
  <mergeCells count="1">
    <mergeCell ref="A5:G5"/>
  </mergeCells>
  <printOptions horizontalCentered="1"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88" r:id="rId1"/>
  <rowBreaks count="1" manualBreakCount="1">
    <brk id="4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3"/>
  <sheetViews>
    <sheetView tabSelected="1" view="pageBreakPreview" zoomScale="60" zoomScaleNormal="80" workbookViewId="0" topLeftCell="A8">
      <selection activeCell="K5" sqref="K5"/>
    </sheetView>
  </sheetViews>
  <sheetFormatPr defaultColWidth="9.140625" defaultRowHeight="12.75"/>
  <cols>
    <col min="1" max="1" width="54.140625" style="137" customWidth="1"/>
    <col min="2" max="2" width="10.7109375" style="137" hidden="1" customWidth="1"/>
    <col min="3" max="3" width="11.00390625" style="137" customWidth="1"/>
    <col min="4" max="4" width="10.7109375" style="137" customWidth="1"/>
    <col min="5" max="5" width="11.140625" style="137" customWidth="1"/>
    <col min="6" max="6" width="11.28125" style="137" customWidth="1"/>
    <col min="7" max="16384" width="10.28125" style="137" customWidth="1"/>
  </cols>
  <sheetData>
    <row r="1" ht="16.5" customHeight="1">
      <c r="F1" s="188" t="s">
        <v>163</v>
      </c>
    </row>
    <row r="2" ht="16.5" customHeight="1">
      <c r="F2" s="188" t="s">
        <v>1</v>
      </c>
    </row>
    <row r="3" ht="16.5" customHeight="1">
      <c r="F3" s="188" t="s">
        <v>2</v>
      </c>
    </row>
    <row r="4" ht="16.5" customHeight="1"/>
    <row r="5" spans="1:6" ht="84.75" customHeight="1">
      <c r="A5" s="189" t="s">
        <v>164</v>
      </c>
      <c r="B5" s="189"/>
      <c r="C5" s="189"/>
      <c r="D5" s="190"/>
      <c r="E5" s="190"/>
      <c r="F5" s="190"/>
    </row>
    <row r="6" spans="1:6" ht="16.5" customHeight="1">
      <c r="A6" s="191"/>
      <c r="B6" s="191"/>
      <c r="C6" s="191"/>
      <c r="D6" s="192"/>
      <c r="E6" s="192"/>
      <c r="F6" s="192"/>
    </row>
    <row r="7" spans="1:6" ht="16.5" customHeight="1">
      <c r="A7" s="191"/>
      <c r="B7" s="191"/>
      <c r="C7" s="191"/>
      <c r="D7" s="192"/>
      <c r="E7" s="2"/>
      <c r="F7" s="6" t="s">
        <v>4</v>
      </c>
    </row>
    <row r="8" spans="1:6" ht="16.5" customHeight="1">
      <c r="A8" s="191"/>
      <c r="B8" s="191"/>
      <c r="C8" s="191"/>
      <c r="D8" s="192"/>
      <c r="E8" s="2"/>
      <c r="F8" s="8" t="s">
        <v>5</v>
      </c>
    </row>
    <row r="9" spans="1:6" ht="16.5" customHeight="1">
      <c r="A9" s="191"/>
      <c r="B9" s="191"/>
      <c r="C9" s="191"/>
      <c r="D9" s="192"/>
      <c r="E9" s="2"/>
      <c r="F9" s="3" t="s">
        <v>6</v>
      </c>
    </row>
    <row r="10" spans="1:6" ht="16.5" customHeight="1">
      <c r="A10" s="191"/>
      <c r="B10" s="191"/>
      <c r="C10" s="191"/>
      <c r="D10" s="192"/>
      <c r="E10" s="2"/>
      <c r="F10" s="1"/>
    </row>
    <row r="11" spans="1:6" ht="16.5" customHeight="1">
      <c r="A11" s="191"/>
      <c r="B11" s="191"/>
      <c r="C11" s="191"/>
      <c r="D11" s="192"/>
      <c r="E11" s="2"/>
      <c r="F11" s="11" t="s">
        <v>7</v>
      </c>
    </row>
    <row r="12" spans="1:6" ht="16.5" customHeight="1">
      <c r="A12" s="191"/>
      <c r="B12" s="191"/>
      <c r="C12" s="191"/>
      <c r="D12" s="192"/>
      <c r="E12" s="7"/>
      <c r="F12" s="13"/>
    </row>
    <row r="13" spans="1:6" ht="16.5" customHeight="1">
      <c r="A13" s="191"/>
      <c r="B13" s="191"/>
      <c r="C13" s="191"/>
      <c r="D13" s="192"/>
      <c r="E13" s="7"/>
      <c r="F13" s="14" t="s">
        <v>8</v>
      </c>
    </row>
    <row r="14" spans="1:6" ht="16.5" customHeight="1">
      <c r="A14" s="191"/>
      <c r="B14" s="191"/>
      <c r="C14" s="191"/>
      <c r="D14" s="192"/>
      <c r="E14" s="9"/>
      <c r="F14" s="14" t="s">
        <v>9</v>
      </c>
    </row>
    <row r="15" spans="1:5" ht="16.5" customHeight="1">
      <c r="A15" s="191"/>
      <c r="B15" s="191"/>
      <c r="C15" s="191"/>
      <c r="D15" s="192"/>
      <c r="E15" s="2"/>
    </row>
    <row r="16" spans="1:5" ht="16.5" customHeight="1">
      <c r="A16" s="191"/>
      <c r="B16" s="191"/>
      <c r="C16" s="191"/>
      <c r="D16" s="192"/>
      <c r="E16" s="12"/>
    </row>
    <row r="17" spans="1:6" ht="16.5" customHeight="1">
      <c r="A17" s="191"/>
      <c r="B17" s="191"/>
      <c r="C17" s="191"/>
      <c r="D17" s="192"/>
      <c r="E17" s="2"/>
      <c r="F17" s="3" t="s">
        <v>165</v>
      </c>
    </row>
    <row r="18" spans="1:6" ht="20.25" customHeight="1">
      <c r="A18" s="193" t="s">
        <v>166</v>
      </c>
      <c r="B18" s="193">
        <v>2015</v>
      </c>
      <c r="C18" s="193">
        <v>2016</v>
      </c>
      <c r="D18" s="193">
        <v>2017</v>
      </c>
      <c r="E18" s="193">
        <v>2018</v>
      </c>
      <c r="F18" s="193">
        <v>2019</v>
      </c>
    </row>
    <row r="19" spans="1:6" ht="20.25" customHeight="1">
      <c r="A19" s="194" t="s">
        <v>167</v>
      </c>
      <c r="B19" s="195">
        <f>B20</f>
        <v>1722.78</v>
      </c>
      <c r="C19" s="195">
        <f>C20</f>
        <v>1757.2356</v>
      </c>
      <c r="D19" s="195">
        <f>D20</f>
        <v>1792.3803120000002</v>
      </c>
      <c r="E19" s="195">
        <f>E20</f>
        <v>1828.2279182400002</v>
      </c>
      <c r="F19" s="195">
        <f>F20</f>
        <v>1864.7924766048002</v>
      </c>
    </row>
    <row r="20" spans="1:6" ht="15.75">
      <c r="A20" s="196" t="s">
        <v>168</v>
      </c>
      <c r="B20" s="197">
        <f>SUM(B21:B25)</f>
        <v>1722.78</v>
      </c>
      <c r="C20" s="198">
        <f>SUM(C21:C25)</f>
        <v>1757.2356</v>
      </c>
      <c r="D20" s="198">
        <f>SUM(D21:D25)</f>
        <v>1792.3803120000002</v>
      </c>
      <c r="E20" s="198">
        <f>SUM(E21:E25)</f>
        <v>1828.2279182400002</v>
      </c>
      <c r="F20" s="198">
        <f>SUM(F21:F25)</f>
        <v>1864.7924766048002</v>
      </c>
    </row>
    <row r="21" spans="1:6" ht="15.75" hidden="1">
      <c r="A21" s="196" t="s">
        <v>169</v>
      </c>
      <c r="B21" s="199">
        <f>1577.3*1.02</f>
        <v>1608.846</v>
      </c>
      <c r="C21" s="199">
        <f aca="true" t="shared" si="0" ref="C21:F23">B21*1.02</f>
        <v>1641.02292</v>
      </c>
      <c r="D21" s="200">
        <f t="shared" si="0"/>
        <v>1673.8433784000001</v>
      </c>
      <c r="E21" s="200">
        <f t="shared" si="0"/>
        <v>1707.320245968</v>
      </c>
      <c r="F21" s="200">
        <f t="shared" si="0"/>
        <v>1741.4666508873602</v>
      </c>
    </row>
    <row r="22" spans="1:6" ht="15.75" hidden="1">
      <c r="A22" s="196" t="s">
        <v>170</v>
      </c>
      <c r="B22" s="199">
        <f>48.2*1.02</f>
        <v>49.164</v>
      </c>
      <c r="C22" s="199">
        <f t="shared" si="0"/>
        <v>50.14728</v>
      </c>
      <c r="D22" s="200">
        <f t="shared" si="0"/>
        <v>51.150225600000006</v>
      </c>
      <c r="E22" s="200">
        <f t="shared" si="0"/>
        <v>52.173230112000006</v>
      </c>
      <c r="F22" s="200">
        <f t="shared" si="0"/>
        <v>53.216694714240006</v>
      </c>
    </row>
    <row r="23" spans="1:6" ht="15.75" hidden="1">
      <c r="A23" s="196" t="s">
        <v>171</v>
      </c>
      <c r="B23" s="199">
        <f>63.5*1.02</f>
        <v>64.77</v>
      </c>
      <c r="C23" s="199">
        <f t="shared" si="0"/>
        <v>66.0654</v>
      </c>
      <c r="D23" s="200">
        <f t="shared" si="0"/>
        <v>67.386708</v>
      </c>
      <c r="E23" s="200">
        <f t="shared" si="0"/>
        <v>68.73444216</v>
      </c>
      <c r="F23" s="200">
        <f t="shared" si="0"/>
        <v>70.1091310032</v>
      </c>
    </row>
    <row r="24" spans="1:6" ht="15.75" hidden="1">
      <c r="A24" s="196" t="s">
        <v>172</v>
      </c>
      <c r="B24" s="199"/>
      <c r="C24" s="196"/>
      <c r="D24" s="201"/>
      <c r="E24" s="201"/>
      <c r="F24" s="201"/>
    </row>
    <row r="25" spans="1:6" ht="15.75" hidden="1">
      <c r="A25" s="196" t="s">
        <v>173</v>
      </c>
      <c r="B25" s="199"/>
      <c r="C25" s="196"/>
      <c r="D25" s="201"/>
      <c r="E25" s="201"/>
      <c r="F25" s="201"/>
    </row>
    <row r="26" spans="1:6" ht="15.75">
      <c r="A26" s="194" t="s">
        <v>174</v>
      </c>
      <c r="B26" s="199">
        <f>'[1]приложение 4.1'!C24</f>
        <v>1656.034</v>
      </c>
      <c r="C26" s="199">
        <f>'[1]приложение 4.1'!D24</f>
        <v>1706.30548</v>
      </c>
      <c r="D26" s="199">
        <f>'[1]приложение 4.1'!E24</f>
        <v>1759.5396344</v>
      </c>
      <c r="E26" s="199">
        <f>'[1]приложение 4.1'!F24</f>
        <v>1824.2376583968003</v>
      </c>
      <c r="F26" s="199">
        <f>'[1]приложение 4.1'!G24</f>
        <v>1860.255791826829</v>
      </c>
    </row>
    <row r="27" spans="1:6" ht="15.75">
      <c r="A27" s="202" t="s">
        <v>175</v>
      </c>
      <c r="B27" s="199">
        <f>SUM(B28:B32)</f>
        <v>0</v>
      </c>
      <c r="C27" s="202"/>
      <c r="D27" s="201"/>
      <c r="E27" s="201"/>
      <c r="F27" s="201"/>
    </row>
    <row r="28" spans="1:6" ht="15.75" hidden="1">
      <c r="A28" s="196" t="s">
        <v>169</v>
      </c>
      <c r="B28" s="199"/>
      <c r="C28" s="196"/>
      <c r="D28" s="201"/>
      <c r="E28" s="201"/>
      <c r="F28" s="201"/>
    </row>
    <row r="29" spans="1:6" ht="15.75" hidden="1">
      <c r="A29" s="196" t="s">
        <v>170</v>
      </c>
      <c r="B29" s="199"/>
      <c r="C29" s="196"/>
      <c r="D29" s="201"/>
      <c r="E29" s="201"/>
      <c r="F29" s="201"/>
    </row>
    <row r="30" spans="1:6" ht="15.75" hidden="1">
      <c r="A30" s="196" t="s">
        <v>171</v>
      </c>
      <c r="B30" s="199"/>
      <c r="C30" s="196"/>
      <c r="D30" s="201"/>
      <c r="E30" s="201"/>
      <c r="F30" s="201"/>
    </row>
    <row r="31" spans="1:6" ht="15.75" hidden="1">
      <c r="A31" s="196" t="s">
        <v>172</v>
      </c>
      <c r="B31" s="199"/>
      <c r="C31" s="196"/>
      <c r="D31" s="201"/>
      <c r="E31" s="201"/>
      <c r="F31" s="201"/>
    </row>
    <row r="32" spans="1:6" ht="15.75" hidden="1">
      <c r="A32" s="196" t="s">
        <v>173</v>
      </c>
      <c r="B32" s="199"/>
      <c r="C32" s="196"/>
      <c r="D32" s="201"/>
      <c r="E32" s="201"/>
      <c r="F32" s="201"/>
    </row>
    <row r="33" spans="1:6" ht="15.75">
      <c r="A33" s="202" t="s">
        <v>176</v>
      </c>
      <c r="B33" s="199"/>
      <c r="C33" s="202"/>
      <c r="D33" s="201"/>
      <c r="E33" s="201"/>
      <c r="F33" s="201"/>
    </row>
    <row r="34" spans="1:6" ht="15.75">
      <c r="A34" s="77" t="s">
        <v>177</v>
      </c>
      <c r="B34" s="199">
        <f>B20-B26</f>
        <v>66.74599999999987</v>
      </c>
      <c r="C34" s="199">
        <f>C20-C26</f>
        <v>50.93011999999999</v>
      </c>
      <c r="D34" s="199">
        <f>D20-D26</f>
        <v>32.84067760000016</v>
      </c>
      <c r="E34" s="199">
        <f>E20-E26</f>
        <v>3.990259843199965</v>
      </c>
      <c r="F34" s="199">
        <f>F20-F26</f>
        <v>4.536684777971232</v>
      </c>
    </row>
    <row r="35" spans="1:6" ht="15.75">
      <c r="A35" s="77" t="s">
        <v>178</v>
      </c>
      <c r="B35" s="203">
        <f>'[1]приложение 4.1'!C39</f>
        <v>8.3</v>
      </c>
      <c r="C35" s="203">
        <f>'[1]приложение 4.1'!D39</f>
        <v>8.3</v>
      </c>
      <c r="D35" s="203">
        <f>'[1]приложение 4.1'!E39</f>
        <v>8.3</v>
      </c>
      <c r="E35" s="203">
        <f>'[1]приложение 4.1'!F39</f>
        <v>8.3</v>
      </c>
      <c r="F35" s="203">
        <f>'[1]приложение 4.1'!G39</f>
        <v>8.3</v>
      </c>
    </row>
    <row r="36" spans="1:6" ht="15.75">
      <c r="A36" s="77" t="s">
        <v>179</v>
      </c>
      <c r="B36" s="199"/>
      <c r="C36" s="194"/>
      <c r="D36" s="201"/>
      <c r="E36" s="201"/>
      <c r="F36" s="201"/>
    </row>
    <row r="37" spans="1:6" ht="15.75">
      <c r="A37" s="194" t="s">
        <v>58</v>
      </c>
      <c r="B37" s="199">
        <f>'[1]приложение 4.1'!C48</f>
        <v>15.009199999999973</v>
      </c>
      <c r="C37" s="199">
        <f>'[1]приложение 4.1'!D48</f>
        <v>11.846023999999998</v>
      </c>
      <c r="D37" s="199">
        <f>'[1]приложение 4.1'!E48</f>
        <v>8.228135519999986</v>
      </c>
      <c r="E37" s="199">
        <f>'[1]приложение 4.1'!F48</f>
        <v>2.458051968639948</v>
      </c>
      <c r="F37" s="199">
        <f>'[1]приложение 4.1'!G48</f>
        <v>2.567336955594201</v>
      </c>
    </row>
    <row r="38" spans="1:6" ht="15.75">
      <c r="A38" s="194" t="s">
        <v>180</v>
      </c>
      <c r="B38" s="199">
        <f>'[1]приложение 4.1'!C49</f>
        <v>60.03679999999989</v>
      </c>
      <c r="C38" s="199">
        <f>'[1]приложение 4.1'!D49</f>
        <v>47.384095999999985</v>
      </c>
      <c r="D38" s="199">
        <f>'[1]приложение 4.1'!E49</f>
        <v>32.912542079999945</v>
      </c>
      <c r="E38" s="199">
        <f>'[1]приложение 4.1'!F49</f>
        <v>9.83220787455979</v>
      </c>
      <c r="F38" s="199">
        <f>'[1]приложение 4.1'!G49</f>
        <v>10.269347822376805</v>
      </c>
    </row>
    <row r="39" spans="1:6" ht="15.75">
      <c r="A39" s="194" t="s">
        <v>181</v>
      </c>
      <c r="B39" s="199"/>
      <c r="C39" s="194"/>
      <c r="D39" s="201"/>
      <c r="E39" s="201"/>
      <c r="F39" s="201"/>
    </row>
    <row r="40" spans="1:6" ht="15.75">
      <c r="A40" s="194"/>
      <c r="B40" s="199"/>
      <c r="C40" s="194"/>
      <c r="D40" s="204"/>
      <c r="E40" s="204"/>
      <c r="F40" s="204"/>
    </row>
    <row r="41" spans="1:6" ht="15.75">
      <c r="A41" s="205" t="s">
        <v>182</v>
      </c>
      <c r="B41" s="206"/>
      <c r="C41" s="205"/>
      <c r="D41" s="207"/>
      <c r="E41" s="207"/>
      <c r="F41" s="207"/>
    </row>
    <row r="42" spans="1:6" ht="15.75">
      <c r="A42" s="208" t="s">
        <v>183</v>
      </c>
      <c r="B42" s="209">
        <f>B20*1.18+132+24</f>
        <v>2188.8804</v>
      </c>
      <c r="C42" s="209">
        <f>C20*1.18+23</f>
        <v>2096.538008</v>
      </c>
      <c r="D42" s="209">
        <f>D20*1.18+22.7</f>
        <v>2137.70876816</v>
      </c>
      <c r="E42" s="209">
        <f>E20*1.18</f>
        <v>2157.3089435232</v>
      </c>
      <c r="F42" s="209">
        <f>F20*1.18</f>
        <v>2200.455122393664</v>
      </c>
    </row>
    <row r="43" spans="1:6" ht="15.75" hidden="1">
      <c r="A43" s="210" t="s">
        <v>169</v>
      </c>
      <c r="B43" s="209"/>
      <c r="C43" s="209"/>
      <c r="D43" s="211"/>
      <c r="E43" s="211"/>
      <c r="F43" s="211"/>
    </row>
    <row r="44" spans="1:6" ht="15.75" hidden="1">
      <c r="A44" s="210" t="s">
        <v>170</v>
      </c>
      <c r="B44" s="209"/>
      <c r="C44" s="209"/>
      <c r="D44" s="211"/>
      <c r="E44" s="211"/>
      <c r="F44" s="211"/>
    </row>
    <row r="45" spans="1:6" ht="15.75" hidden="1">
      <c r="A45" s="210" t="s">
        <v>171</v>
      </c>
      <c r="B45" s="209"/>
      <c r="C45" s="209"/>
      <c r="D45" s="211"/>
      <c r="E45" s="211"/>
      <c r="F45" s="211"/>
    </row>
    <row r="46" spans="1:6" ht="15.75" hidden="1">
      <c r="A46" s="210" t="s">
        <v>172</v>
      </c>
      <c r="B46" s="209"/>
      <c r="C46" s="210"/>
      <c r="D46" s="212"/>
      <c r="E46" s="212"/>
      <c r="F46" s="212"/>
    </row>
    <row r="47" spans="1:6" ht="15.75" hidden="1">
      <c r="A47" s="210" t="s">
        <v>173</v>
      </c>
      <c r="B47" s="209"/>
      <c r="C47" s="210"/>
      <c r="D47" s="212"/>
      <c r="E47" s="212"/>
      <c r="F47" s="212"/>
    </row>
    <row r="48" spans="1:6" ht="15.75">
      <c r="A48" s="208" t="s">
        <v>184</v>
      </c>
      <c r="B48" s="209">
        <f>B49+B55+B56+480</f>
        <v>2061.834</v>
      </c>
      <c r="C48" s="209">
        <f>C49+C55+C56+339.8+12.5</f>
        <v>1984.40548</v>
      </c>
      <c r="D48" s="209">
        <f>D49+D55+D56+329+27</f>
        <v>2041.3396344</v>
      </c>
      <c r="E48" s="209">
        <f>E49+E55+E56+309.7</f>
        <v>2059.7376583968003</v>
      </c>
      <c r="F48" s="209">
        <f>F49+F55+F56+316</f>
        <v>2102.0557918268287</v>
      </c>
    </row>
    <row r="49" spans="1:6" ht="15.75" hidden="1">
      <c r="A49" s="213" t="s">
        <v>185</v>
      </c>
      <c r="B49" s="209">
        <f>'[1]приложение 4.1'!C24-'[1]приложение 4.1'!C31</f>
        <v>1581.834</v>
      </c>
      <c r="C49" s="209">
        <f>'[1]приложение 4.1'!D24-'[1]приложение 4.1'!D31</f>
        <v>1632.10548</v>
      </c>
      <c r="D49" s="209">
        <f>'[1]приложение 4.1'!E24-'[1]приложение 4.1'!E31</f>
        <v>1685.3396344</v>
      </c>
      <c r="E49" s="209">
        <f>'[1]приложение 4.1'!F24-'[1]приложение 4.1'!F31</f>
        <v>1750.0376583968002</v>
      </c>
      <c r="F49" s="209">
        <f>'[1]приложение 4.1'!G24-'[1]приложение 4.1'!G31</f>
        <v>1786.055791826829</v>
      </c>
    </row>
    <row r="50" spans="1:6" ht="15.75" hidden="1">
      <c r="A50" s="210" t="s">
        <v>169</v>
      </c>
      <c r="B50" s="209"/>
      <c r="C50" s="210"/>
      <c r="D50" s="212"/>
      <c r="E50" s="212"/>
      <c r="F50" s="212"/>
    </row>
    <row r="51" spans="1:6" ht="15.75" hidden="1">
      <c r="A51" s="210" t="s">
        <v>170</v>
      </c>
      <c r="B51" s="209"/>
      <c r="C51" s="210"/>
      <c r="D51" s="212"/>
      <c r="E51" s="212"/>
      <c r="F51" s="212"/>
    </row>
    <row r="52" spans="1:6" ht="15.75" hidden="1">
      <c r="A52" s="210" t="s">
        <v>186</v>
      </c>
      <c r="B52" s="209"/>
      <c r="C52" s="210"/>
      <c r="D52" s="212"/>
      <c r="E52" s="212"/>
      <c r="F52" s="212"/>
    </row>
    <row r="53" spans="1:6" ht="15.75" hidden="1">
      <c r="A53" s="210" t="s">
        <v>172</v>
      </c>
      <c r="B53" s="209"/>
      <c r="C53" s="210"/>
      <c r="D53" s="212"/>
      <c r="E53" s="212"/>
      <c r="F53" s="212"/>
    </row>
    <row r="54" spans="1:6" ht="15.75" hidden="1">
      <c r="A54" s="210" t="s">
        <v>173</v>
      </c>
      <c r="B54" s="209"/>
      <c r="C54" s="210"/>
      <c r="D54" s="212"/>
      <c r="E54" s="212"/>
      <c r="F54" s="212"/>
    </row>
    <row r="55" spans="1:6" ht="15.75" hidden="1">
      <c r="A55" s="213" t="s">
        <v>187</v>
      </c>
      <c r="B55" s="209"/>
      <c r="C55" s="213"/>
      <c r="D55" s="212"/>
      <c r="E55" s="212"/>
      <c r="F55" s="212"/>
    </row>
    <row r="56" spans="1:6" ht="15.75" hidden="1">
      <c r="A56" s="213" t="s">
        <v>188</v>
      </c>
      <c r="B56" s="209"/>
      <c r="C56" s="213"/>
      <c r="D56" s="212"/>
      <c r="E56" s="212"/>
      <c r="F56" s="212"/>
    </row>
    <row r="57" spans="1:6" ht="15.75">
      <c r="A57" s="205" t="s">
        <v>189</v>
      </c>
      <c r="B57" s="206">
        <f>B42-B48</f>
        <v>127.04640000000018</v>
      </c>
      <c r="C57" s="206">
        <f>C42-C48</f>
        <v>112.1325280000001</v>
      </c>
      <c r="D57" s="206">
        <f>D42-D48</f>
        <v>96.36913376000007</v>
      </c>
      <c r="E57" s="206">
        <f>E42-E48</f>
        <v>97.57128512639974</v>
      </c>
      <c r="F57" s="206">
        <f>F42-F48</f>
        <v>98.39933056683549</v>
      </c>
    </row>
    <row r="58" spans="1:6" ht="15.75">
      <c r="A58" s="214" t="s">
        <v>190</v>
      </c>
      <c r="B58" s="198"/>
      <c r="C58" s="214"/>
      <c r="D58" s="215"/>
      <c r="E58" s="215"/>
      <c r="F58" s="215"/>
    </row>
    <row r="59" spans="1:6" ht="15.75">
      <c r="A59" s="196" t="s">
        <v>183</v>
      </c>
      <c r="B59" s="194">
        <v>0</v>
      </c>
      <c r="C59" s="194">
        <v>0</v>
      </c>
      <c r="D59" s="194">
        <v>0</v>
      </c>
      <c r="E59" s="194">
        <v>0</v>
      </c>
      <c r="F59" s="194">
        <v>0</v>
      </c>
    </row>
    <row r="60" spans="1:6" ht="15.75">
      <c r="A60" s="196" t="s">
        <v>184</v>
      </c>
      <c r="B60" s="199">
        <f>'[1]приложение 4.2'!C18*1.18</f>
        <v>125.66999999999999</v>
      </c>
      <c r="C60" s="199">
        <f>'[1]приложение 4.2'!D18*1.18</f>
        <v>111.628</v>
      </c>
      <c r="D60" s="199">
        <f>'[1]приложение 4.2'!E18*1.18</f>
        <v>95.58</v>
      </c>
      <c r="E60" s="199">
        <f>'[1]приложение 4.2'!F18*1.18</f>
        <v>97.35</v>
      </c>
      <c r="F60" s="199">
        <f>'[1]приложение 4.2'!G18*1.18</f>
        <v>97.70400000000001</v>
      </c>
    </row>
    <row r="61" spans="1:6" ht="15.75">
      <c r="A61" s="214" t="s">
        <v>191</v>
      </c>
      <c r="B61" s="198">
        <f>B59-B60</f>
        <v>-125.66999999999999</v>
      </c>
      <c r="C61" s="198">
        <f>C59-C60</f>
        <v>-111.628</v>
      </c>
      <c r="D61" s="198">
        <f>D59-D60</f>
        <v>-95.58</v>
      </c>
      <c r="E61" s="198">
        <f>E59-E60</f>
        <v>-97.35</v>
      </c>
      <c r="F61" s="198">
        <f>F59-F60</f>
        <v>-97.70400000000001</v>
      </c>
    </row>
    <row r="62" spans="1:6" ht="15.75">
      <c r="A62" s="194" t="s">
        <v>192</v>
      </c>
      <c r="B62" s="199"/>
      <c r="C62" s="194"/>
      <c r="D62" s="204"/>
      <c r="E62" s="204"/>
      <c r="F62" s="204"/>
    </row>
    <row r="63" spans="1:6" ht="15.75">
      <c r="A63" s="194" t="s">
        <v>183</v>
      </c>
      <c r="B63" s="199">
        <f>SUM(B64:B65)</f>
        <v>0</v>
      </c>
      <c r="C63" s="199">
        <f>SUM(C64:C65)</f>
        <v>0</v>
      </c>
      <c r="D63" s="199">
        <f>SUM(D64:D65)</f>
        <v>0</v>
      </c>
      <c r="E63" s="199">
        <f>SUM(E64:E65)</f>
        <v>0</v>
      </c>
      <c r="F63" s="199">
        <f>SUM(F64:F65)</f>
        <v>0</v>
      </c>
    </row>
    <row r="64" spans="1:6" ht="15.75">
      <c r="A64" s="202" t="s">
        <v>193</v>
      </c>
      <c r="B64" s="199"/>
      <c r="C64" s="202"/>
      <c r="D64" s="201"/>
      <c r="E64" s="201"/>
      <c r="F64" s="201"/>
    </row>
    <row r="65" spans="1:6" ht="15.75">
      <c r="A65" s="202" t="s">
        <v>194</v>
      </c>
      <c r="B65" s="199"/>
      <c r="C65" s="202"/>
      <c r="D65" s="201"/>
      <c r="E65" s="201"/>
      <c r="F65" s="201"/>
    </row>
    <row r="66" spans="1:6" ht="15.75">
      <c r="A66" s="194" t="s">
        <v>184</v>
      </c>
      <c r="B66" s="199">
        <f>SUM(B67)</f>
        <v>0</v>
      </c>
      <c r="C66" s="199">
        <f>SUM(C67)</f>
        <v>0</v>
      </c>
      <c r="D66" s="199">
        <f>SUM(D67)</f>
        <v>0</v>
      </c>
      <c r="E66" s="199">
        <f>SUM(E67)</f>
        <v>0</v>
      </c>
      <c r="F66" s="199">
        <f>SUM(F67)</f>
        <v>0</v>
      </c>
    </row>
    <row r="67" spans="1:6" ht="15.75">
      <c r="A67" s="202" t="s">
        <v>195</v>
      </c>
      <c r="B67" s="199"/>
      <c r="C67" s="202"/>
      <c r="D67" s="201"/>
      <c r="E67" s="201"/>
      <c r="F67" s="201"/>
    </row>
    <row r="68" spans="1:6" ht="15.75">
      <c r="A68" s="194" t="s">
        <v>196</v>
      </c>
      <c r="B68" s="199">
        <f>B63-B66</f>
        <v>0</v>
      </c>
      <c r="C68" s="199">
        <f>C63-C66</f>
        <v>0</v>
      </c>
      <c r="D68" s="199">
        <f>D63-D66</f>
        <v>0</v>
      </c>
      <c r="E68" s="199">
        <f>E63-E66</f>
        <v>0</v>
      </c>
      <c r="F68" s="199">
        <f>F63-F66</f>
        <v>0</v>
      </c>
    </row>
    <row r="69" spans="1:6" ht="15.75">
      <c r="A69" s="214" t="s">
        <v>197</v>
      </c>
      <c r="B69" s="198">
        <f>B57+B61+B68</f>
        <v>1.3764000000001886</v>
      </c>
      <c r="C69" s="198">
        <f>C57+C61+C68</f>
        <v>0.5045280000000929</v>
      </c>
      <c r="D69" s="198">
        <f>D57+D61+D68</f>
        <v>0.7891337600000696</v>
      </c>
      <c r="E69" s="198">
        <f>E57+E61+E68</f>
        <v>0.2212851263997493</v>
      </c>
      <c r="F69" s="198">
        <f>F57+F61+F68</f>
        <v>0.6953305668354801</v>
      </c>
    </row>
    <row r="70" spans="1:6" ht="15.75">
      <c r="A70" s="194" t="s">
        <v>198</v>
      </c>
      <c r="B70" s="199"/>
      <c r="C70" s="194"/>
      <c r="D70" s="204"/>
      <c r="E70" s="204"/>
      <c r="F70" s="204"/>
    </row>
    <row r="71" spans="1:6" ht="15.75">
      <c r="A71" s="216" t="s">
        <v>199</v>
      </c>
      <c r="B71" s="199"/>
      <c r="C71" s="216"/>
      <c r="D71" s="204"/>
      <c r="E71" s="204"/>
      <c r="F71" s="204"/>
    </row>
    <row r="72" spans="1:6" ht="15.75">
      <c r="A72" s="216" t="s">
        <v>200</v>
      </c>
      <c r="B72" s="199"/>
      <c r="C72" s="216"/>
      <c r="D72" s="204"/>
      <c r="E72" s="204"/>
      <c r="F72" s="204"/>
    </row>
    <row r="73" spans="1:6" ht="15.75">
      <c r="A73" s="216" t="s">
        <v>201</v>
      </c>
      <c r="B73" s="199"/>
      <c r="C73" s="216"/>
      <c r="D73" s="204"/>
      <c r="E73" s="204"/>
      <c r="F73" s="204"/>
    </row>
    <row r="74" spans="1:6" ht="15.75">
      <c r="A74" s="216" t="s">
        <v>202</v>
      </c>
      <c r="B74" s="199"/>
      <c r="C74" s="216"/>
      <c r="D74" s="201"/>
      <c r="E74" s="201"/>
      <c r="F74" s="201"/>
    </row>
    <row r="75" spans="1:6" ht="15.75">
      <c r="A75" s="194" t="s">
        <v>197</v>
      </c>
      <c r="B75" s="199">
        <f>B69+B70</f>
        <v>1.3764000000001886</v>
      </c>
      <c r="C75" s="199">
        <f>C69+C70</f>
        <v>0.5045280000000929</v>
      </c>
      <c r="D75" s="199">
        <f>D69+D70</f>
        <v>0.7891337600000696</v>
      </c>
      <c r="E75" s="199">
        <f>E69+E70</f>
        <v>0.2212851263997493</v>
      </c>
      <c r="F75" s="199">
        <f>F69+F70</f>
        <v>0.6953305668354801</v>
      </c>
    </row>
    <row r="76" spans="1:6" ht="15.75">
      <c r="A76" s="194" t="s">
        <v>203</v>
      </c>
      <c r="B76" s="199">
        <f>B75+B77</f>
        <v>1.3764000000001886</v>
      </c>
      <c r="C76" s="199">
        <f>B75+C75</f>
        <v>1.8809280000002815</v>
      </c>
      <c r="D76" s="199">
        <f>C76+D75</f>
        <v>2.670061760000351</v>
      </c>
      <c r="E76" s="199">
        <f>D76+E75</f>
        <v>2.8913468864001004</v>
      </c>
      <c r="F76" s="199">
        <f>E76+F75</f>
        <v>3.5866774532355805</v>
      </c>
    </row>
    <row r="77" spans="1:6" ht="15.75">
      <c r="A77" s="216" t="s">
        <v>204</v>
      </c>
      <c r="B77" s="199"/>
      <c r="C77" s="216"/>
      <c r="D77" s="201"/>
      <c r="E77" s="201"/>
      <c r="F77" s="201"/>
    </row>
    <row r="78" spans="1:6" ht="15.75">
      <c r="A78" s="194" t="s">
        <v>205</v>
      </c>
      <c r="B78" s="199">
        <v>0</v>
      </c>
      <c r="C78" s="199">
        <v>0</v>
      </c>
      <c r="D78" s="199">
        <v>0</v>
      </c>
      <c r="E78" s="199">
        <v>0</v>
      </c>
      <c r="F78" s="199">
        <v>0</v>
      </c>
    </row>
    <row r="79" spans="1:6" ht="15.75">
      <c r="A79" s="194" t="s">
        <v>206</v>
      </c>
      <c r="B79" s="199">
        <v>0</v>
      </c>
      <c r="C79" s="199">
        <v>0</v>
      </c>
      <c r="D79" s="199">
        <v>0</v>
      </c>
      <c r="E79" s="199">
        <v>0</v>
      </c>
      <c r="F79" s="199">
        <v>0</v>
      </c>
    </row>
    <row r="82" ht="15.75">
      <c r="A82" s="1" t="s">
        <v>109</v>
      </c>
    </row>
    <row r="83" spans="1:6" ht="15.75">
      <c r="A83" s="1" t="s">
        <v>110</v>
      </c>
      <c r="B83" s="2"/>
      <c r="F83" s="8" t="s">
        <v>111</v>
      </c>
    </row>
  </sheetData>
  <sheetProtection/>
  <mergeCells count="1">
    <mergeCell ref="A5:F5"/>
  </mergeCells>
  <printOptions horizontalCentered="1"/>
  <pageMargins left="0.7086614173228347" right="0.5118110236220472" top="0.5511811023622047" bottom="0.5511811023622047" header="0.31496062992125984" footer="0.31496062992125984"/>
  <pageSetup fitToHeight="2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dcterms:created xsi:type="dcterms:W3CDTF">1996-10-08T23:32:33Z</dcterms:created>
  <dcterms:modified xsi:type="dcterms:W3CDTF">2014-08-14T23:13:42Z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