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90" windowHeight="639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<sst xmlns="http://schemas.openxmlformats.org/spreadsheetml/2006/main" count="146" uniqueCount="109">
  <si>
    <t>Строительство КЛ-6 кВ КТП-11 на РП 34</t>
  </si>
  <si>
    <t>Строительство  ВЛ-0,4кВ ТП-253</t>
  </si>
  <si>
    <t>Строительство ВЛ-0,4кВ ТП-478</t>
  </si>
  <si>
    <t>Строительство ВЛ-0,4 кВ ТП-473</t>
  </si>
  <si>
    <t>Строительство ВЛ-0,4 кВ ТП-399</t>
  </si>
  <si>
    <t>Строительство ВЛ-0,4 кВ ТП-454</t>
  </si>
  <si>
    <t>Строительство ВЛ-0,4 кВ ТП-606</t>
  </si>
  <si>
    <t>Строительство  КЛ-6 кВ Ф.4 РП9 ТП-94-135</t>
  </si>
  <si>
    <t>Строительство  КЛ-6кВ Ф.4 РП9 ТП-148</t>
  </si>
  <si>
    <t>Строительство  КЛ-0,4 кВ ТП-160 р.4</t>
  </si>
  <si>
    <t>ОАО "Улан-Удэ Энерго"</t>
  </si>
  <si>
    <t>А.А.Куколев</t>
  </si>
  <si>
    <t>Автомашина УАЗ</t>
  </si>
  <si>
    <t>Приобретение электросетевого комплекса</t>
  </si>
  <si>
    <t>1*ТМ 630 кВа</t>
  </si>
  <si>
    <t>Генеральный директор</t>
  </si>
  <si>
    <t>Комплектное распределительное  устройство напряжением 6 кВ</t>
  </si>
  <si>
    <t>Комплект тренажёрного оборудования "Максим"</t>
  </si>
  <si>
    <t>1 ТМ * 400 кВа</t>
  </si>
  <si>
    <t>2.2.</t>
  </si>
  <si>
    <t>1.3.</t>
  </si>
  <si>
    <t>№№</t>
  </si>
  <si>
    <t>1.4.</t>
  </si>
  <si>
    <t xml:space="preserve">ВСЕГО, </t>
  </si>
  <si>
    <t>Оргтехника</t>
  </si>
  <si>
    <t>Строительство КЛ-6 кВ ф.5 п.Кирзавод (перевод с ТЭЦ-1)</t>
  </si>
  <si>
    <t>Строительство КЛ-6 кВ ф.8 РП-8 (перевод с ТЭЦ-1)</t>
  </si>
  <si>
    <t>Строительство КЛ-6 кВ ф.42 РП-8 (перевод с ТЭЦ-1)</t>
  </si>
  <si>
    <t>к приказу Минэнерго России</t>
  </si>
  <si>
    <t>(подпись)</t>
  </si>
  <si>
    <t>М.П.</t>
  </si>
  <si>
    <t>Всего, по ОАО "Улан-Удэ Энерго"</t>
  </si>
  <si>
    <t>Создание систем противоаварийной системы</t>
  </si>
  <si>
    <t xml:space="preserve">Прочее новое строительство </t>
  </si>
  <si>
    <t xml:space="preserve">Утвержадаю </t>
  </si>
  <si>
    <t>"______"____________________20  года.</t>
  </si>
  <si>
    <t>Н.В.Ширинян</t>
  </si>
  <si>
    <t>от «___»________2010 г. №____</t>
  </si>
  <si>
    <t>Строительство ВЛ для обеспечения технологического присоединения</t>
  </si>
  <si>
    <t>Наименование объекта*</t>
  </si>
  <si>
    <t>Плановый объем финансирования, млн. руб.**</t>
  </si>
  <si>
    <t>Технические характеристики созданных объектов</t>
  </si>
  <si>
    <t xml:space="preserve">Подстанции </t>
  </si>
  <si>
    <t>Линии электропередачи</t>
  </si>
  <si>
    <t>год ввода в эксплуатацию</t>
  </si>
  <si>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</si>
  <si>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</si>
  <si>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</si>
  <si>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</si>
  <si>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</si>
  <si>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</si>
  <si>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</si>
  <si>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</si>
  <si>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</si>
  <si>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</si>
  <si>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</si>
  <si>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</si>
  <si>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</si>
  <si>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(с НДС)</t>
  </si>
  <si>
    <t>Приложение  № 1.2</t>
  </si>
  <si>
    <t>Генерирующие объекты</t>
  </si>
  <si>
    <t>мощность, МВт</t>
  </si>
  <si>
    <t>Иные 
объекты</t>
  </si>
  <si>
    <t>Иные
объекты</t>
  </si>
  <si>
    <t>Нормативный 
срок службы, 
лет</t>
  </si>
  <si>
    <t>тепловая энергия,
Гкал/час</t>
  </si>
  <si>
    <t>тепловая энергия, 
Гкал/час</t>
  </si>
  <si>
    <t>Технические характеристики реконструируемых объектов</t>
  </si>
  <si>
    <t>1.1</t>
  </si>
  <si>
    <t xml:space="preserve">      Электросетевые объекты, в т.ч.</t>
  </si>
  <si>
    <t xml:space="preserve">            Электрические линии, в т.ч.</t>
  </si>
  <si>
    <t xml:space="preserve">              воздушные линии, в т.ч.</t>
  </si>
  <si>
    <t xml:space="preserve">                   ВЛЭП 0,4 кВ (НН)</t>
  </si>
  <si>
    <t xml:space="preserve">              кабельные линии, в т.ч.</t>
  </si>
  <si>
    <t xml:space="preserve">                   КЛЭП 3-10 кВ (СН2)</t>
  </si>
  <si>
    <t xml:space="preserve">                   КЛЭП до 1 кВ (НН)</t>
  </si>
  <si>
    <t xml:space="preserve">            Подстанции, в т. ч.</t>
  </si>
  <si>
    <t xml:space="preserve">                Уровень входящего напряжения ВН</t>
  </si>
  <si>
    <t xml:space="preserve">                Уровень входящего напряжения СН1</t>
  </si>
  <si>
    <t xml:space="preserve">                Уровень входящего напряжения СН2</t>
  </si>
  <si>
    <t xml:space="preserve">             АИИС КУЭ розничного рынка</t>
  </si>
  <si>
    <t>ПИР для строительства будущих лет, в.т.ч.:</t>
  </si>
  <si>
    <t xml:space="preserve">        Прочие производственные и хозяйственные объекты</t>
  </si>
  <si>
    <t xml:space="preserve">      Здания</t>
  </si>
  <si>
    <t xml:space="preserve">      Транспортные средства</t>
  </si>
  <si>
    <t xml:space="preserve">  Оборудование, не входящее в сметы строек, в.т.ч.:</t>
  </si>
  <si>
    <t>1.2</t>
  </si>
  <si>
    <t>2</t>
  </si>
  <si>
    <t>2.1</t>
  </si>
  <si>
    <t>Приобретение основных средств, в т.ч.</t>
  </si>
  <si>
    <t xml:space="preserve">Реконструкция трансформаторных подстанций для обеспечения технологического присоединения </t>
  </si>
  <si>
    <t xml:space="preserve">Строительство трансформаторных подстанций для обеспечения технологического присоединения </t>
  </si>
  <si>
    <t>Стоимость основных этапов работ по реализации инвестиционной программы компании на 2011 год</t>
  </si>
  <si>
    <t>Реконструкция ТП-478 на КТПН-630 кВА</t>
  </si>
  <si>
    <t>Реконструкция ТП-253 на КТПН-630 кВА</t>
  </si>
  <si>
    <t>Реконструкция ТП-469 на КТПН-630 кВА</t>
  </si>
  <si>
    <t>Реконструкция ТП-473 на КТПН-630 кВА</t>
  </si>
  <si>
    <t>Реконструкция ТП-399 на КТПН-630 кВА</t>
  </si>
  <si>
    <t>Реконструкция ТП-454 на КТПН-630 кВА</t>
  </si>
  <si>
    <t>Реконструкция ОРУ-35кВ ПС35/6 кВ "Горсад"</t>
  </si>
  <si>
    <t>Реконструкция  ТП-152 на КТПН-630 кВА</t>
  </si>
  <si>
    <t>Строительство  ВЛ-0,4 кВ ТП-152</t>
  </si>
  <si>
    <t>Строительство ВЛ-0,4 кВ ТП-469</t>
  </si>
  <si>
    <t>1*ТМ  400 кВа</t>
  </si>
  <si>
    <t>АИИС КУЭ розничного рынка</t>
  </si>
  <si>
    <t>Реконструкция зданий  по ул.Жердева 12</t>
  </si>
  <si>
    <t>-</t>
  </si>
  <si>
    <t>Прибор для измерения показателей качества электроэнергии</t>
  </si>
  <si>
    <t>Система централизованного  наблюдения "Цербер" и охранной сигнализации на закрытых объектах электросетевого комплекса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</si>
</sst>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#,##0.0"/>
    <numFmt numFmtId="166" formatCode="#,##0.000"/>
    <numFmt numFmtId="167" formatCode="0.0%"/>
    <numFmt numFmtId="168" formatCode="_(* #,##0.00_);_(* \(#,##0.00\);_(* &quot;-&quot;_);_(@_)"/>
    <numFmt numFmtId="169" formatCode="_-* #,##0_р_._-;\-* #,##0_р_._-;_-* &quot;-&quot;??_р_._-;_-@_-"/>
    <numFmt numFmtId="170" formatCode="#,##0_);[Red]\(#,##0\)"/>
    <numFmt numFmtId="171" formatCode="_-* #,##0.0_р_._-;\-* #,##0.0_р_._-;_-* &quot;-&quot;??_р_._-;_-@_-"/>
    <numFmt numFmtId="172" formatCode="_-* #,##0.000_р_._-;\-* #,##0.000_р_._-;_-* &quot;-&quot;??_р_._-;_-@_-"/>
    <numFmt numFmtId="173" formatCode="0.0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0.0000"/>
    <numFmt numFmtId="177" formatCode="0.000"/>
    <numFmt numFmtId="178" formatCode="_-* #,##0.000000_р_._-;\-* #,##0.000000_р_._-;_-* &quot;-&quot;??_р_._-;_-@_-"/>
    <numFmt numFmtId="179" formatCode="_-* #,##0.0000000_р_._-;\-* #,##0.0000000_р_._-;_-* &quot;-&quot;??_р_._-;_-@_-"/>
    <numFmt numFmtId="180" formatCode="_-* #,##0.00000000_р_._-;\-* #,##0.00000000_р_._-;_-* &quot;-&quot;??_р_._-;_-@_-"/>
    <numFmt numFmtId="181" formatCode="_-* #,##0.000_р_._-;\-* #,##0.000_р_._-;_-* &quot;-&quot;???_р_._-;_-@_-"/>
    <numFmt numFmtId="182" formatCode="_-* #,##0.0000_р_._-;\-* #,##0.0000_р_._-;_-* &quot;-&quot;????_р_._-;_-@_-"/>
    <numFmt numFmtId="183" formatCode="0.0000000"/>
    <numFmt numFmtId="184" formatCode="0.000000"/>
    <numFmt numFmtId="185" formatCode="0.00000"/>
    <numFmt numFmtId="186" formatCode="0.000000000"/>
    <numFmt numFmtId="187" formatCode="0.00000000"/>
  </numFmts>
  <fonts count="35">
    <font>
      <sz val="12"/>
      <name val="Times New Roman"/>
      <family val="0"/>
    </font>
    <font>
      <b/>
      <sz val="12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8" fillId="0" borderId="9" applyNumberFormat="0" applyFill="0" applyAlignment="0" applyProtection="0"/>
    <xf numFmtId="170" fontId="22" fillId="0" borderId="0">
      <alignment vertical="top"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left"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2" fontId="27" fillId="0" borderId="0" xfId="0" applyNumberFormat="1" applyFont="1" applyAlignment="1">
      <alignment horizontal="right" vertical="top" wrapText="1"/>
    </xf>
    <xf numFmtId="0" fontId="28" fillId="0" borderId="0" xfId="53" applyFont="1" applyFill="1">
      <alignment/>
      <protection/>
    </xf>
    <xf numFmtId="3" fontId="28" fillId="0" borderId="0" xfId="53" applyNumberFormat="1" applyFont="1" applyFill="1">
      <alignment/>
      <protection/>
    </xf>
    <xf numFmtId="169" fontId="28" fillId="0" borderId="0" xfId="53" applyNumberFormat="1" applyFont="1" applyFill="1">
      <alignment/>
      <protection/>
    </xf>
    <xf numFmtId="0" fontId="25" fillId="0" borderId="0" xfId="0" applyFont="1" applyAlignment="1">
      <alignment horizontal="left" wrapText="1"/>
    </xf>
    <xf numFmtId="2" fontId="25" fillId="0" borderId="0" xfId="0" applyNumberFormat="1" applyFont="1" applyAlignment="1">
      <alignment horizontal="center" vertical="top" wrapText="1"/>
    </xf>
    <xf numFmtId="49" fontId="25" fillId="0" borderId="0" xfId="0" applyNumberFormat="1" applyFont="1" applyBorder="1" applyAlignment="1">
      <alignment horizontal="left" vertical="top"/>
    </xf>
    <xf numFmtId="0" fontId="23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169" fontId="29" fillId="0" borderId="0" xfId="67" applyNumberFormat="1" applyFont="1" applyFill="1" applyBorder="1" applyAlignment="1">
      <alignment horizontal="right"/>
    </xf>
    <xf numFmtId="166" fontId="28" fillId="0" borderId="0" xfId="53" applyNumberFormat="1" applyFont="1" applyFill="1">
      <alignment/>
      <protection/>
    </xf>
    <xf numFmtId="172" fontId="29" fillId="0" borderId="0" xfId="67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 vertical="distributed"/>
    </xf>
    <xf numFmtId="0" fontId="2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distributed" wrapText="1"/>
    </xf>
    <xf numFmtId="0" fontId="32" fillId="21" borderId="10" xfId="67" applyNumberFormat="1" applyFont="1" applyFill="1" applyBorder="1" applyAlignment="1">
      <alignment horizontal="center"/>
    </xf>
    <xf numFmtId="0" fontId="32" fillId="21" borderId="10" xfId="67" applyNumberFormat="1" applyFont="1" applyFill="1" applyBorder="1" applyAlignment="1">
      <alignment horizontal="left" wrapText="1"/>
    </xf>
    <xf numFmtId="0" fontId="33" fillId="21" borderId="10" xfId="67" applyNumberFormat="1" applyFont="1" applyFill="1" applyBorder="1" applyAlignment="1">
      <alignment horizontal="left" vertical="center" wrapText="1" indent="3"/>
    </xf>
    <xf numFmtId="0" fontId="33" fillId="21" borderId="10" xfId="67" applyNumberFormat="1" applyFont="1" applyFill="1" applyBorder="1" applyAlignment="1">
      <alignment horizontal="left" vertical="center" wrapText="1" indent="5"/>
    </xf>
    <xf numFmtId="0" fontId="32" fillId="0" borderId="10" xfId="67" applyNumberFormat="1" applyFont="1" applyFill="1" applyBorder="1" applyAlignment="1">
      <alignment horizontal="center"/>
    </xf>
    <xf numFmtId="0" fontId="33" fillId="0" borderId="10" xfId="67" applyNumberFormat="1" applyFont="1" applyFill="1" applyBorder="1" applyAlignment="1">
      <alignment horizontal="left" vertical="center" wrapText="1"/>
    </xf>
    <xf numFmtId="0" fontId="33" fillId="0" borderId="10" xfId="67" applyNumberFormat="1" applyFont="1" applyFill="1" applyBorder="1" applyAlignment="1">
      <alignment horizontal="left" vertical="center" wrapText="1" indent="3"/>
    </xf>
    <xf numFmtId="0" fontId="33" fillId="21" borderId="10" xfId="67" applyNumberFormat="1" applyFont="1" applyFill="1" applyBorder="1" applyAlignment="1">
      <alignment vertical="center" wrapText="1"/>
    </xf>
    <xf numFmtId="0" fontId="33" fillId="0" borderId="10" xfId="67" applyNumberFormat="1" applyFont="1" applyFill="1" applyBorder="1" applyAlignment="1">
      <alignment vertical="center" wrapText="1"/>
    </xf>
    <xf numFmtId="49" fontId="32" fillId="21" borderId="10" xfId="67" applyNumberFormat="1" applyFont="1" applyFill="1" applyBorder="1" applyAlignment="1">
      <alignment horizontal="center"/>
    </xf>
    <xf numFmtId="0" fontId="33" fillId="0" borderId="10" xfId="67" applyNumberFormat="1" applyFont="1" applyFill="1" applyBorder="1" applyAlignment="1">
      <alignment horizontal="left" vertical="center" wrapText="1" indent="5"/>
    </xf>
    <xf numFmtId="0" fontId="32" fillId="21" borderId="10" xfId="67" applyNumberFormat="1" applyFont="1" applyFill="1" applyBorder="1" applyAlignment="1">
      <alignment horizontal="left" vertical="center" wrapText="1"/>
    </xf>
    <xf numFmtId="49" fontId="32" fillId="21" borderId="10" xfId="67" applyNumberFormat="1" applyFont="1" applyFill="1" applyBorder="1" applyAlignment="1">
      <alignment horizontal="left" wrapText="1"/>
    </xf>
    <xf numFmtId="0" fontId="32" fillId="20" borderId="10" xfId="67" applyNumberFormat="1" applyFont="1" applyFill="1" applyBorder="1" applyAlignment="1">
      <alignment horizontal="center"/>
    </xf>
    <xf numFmtId="0" fontId="33" fillId="20" borderId="10" xfId="67" applyNumberFormat="1" applyFont="1" applyFill="1" applyBorder="1" applyAlignment="1">
      <alignment horizontal="left" vertical="center" wrapText="1" indent="1"/>
    </xf>
    <xf numFmtId="0" fontId="32" fillId="20" borderId="11" xfId="67" applyNumberFormat="1" applyFont="1" applyFill="1" applyBorder="1" applyAlignment="1">
      <alignment horizontal="center"/>
    </xf>
    <xf numFmtId="0" fontId="32" fillId="0" borderId="11" xfId="67" applyNumberFormat="1" applyFont="1" applyFill="1" applyBorder="1" applyAlignment="1">
      <alignment horizontal="center"/>
    </xf>
    <xf numFmtId="0" fontId="32" fillId="20" borderId="11" xfId="67" applyNumberFormat="1" applyFont="1" applyFill="1" applyBorder="1" applyAlignment="1">
      <alignment horizontal="left" wrapText="1"/>
    </xf>
    <xf numFmtId="0" fontId="33" fillId="21" borderId="10" xfId="67" applyNumberFormat="1" applyFont="1" applyFill="1" applyBorder="1" applyAlignment="1">
      <alignment wrapText="1"/>
    </xf>
    <xf numFmtId="169" fontId="33" fillId="0" borderId="10" xfId="67" applyNumberFormat="1" applyFont="1" applyFill="1" applyBorder="1" applyAlignment="1">
      <alignment horizontal="right"/>
    </xf>
    <xf numFmtId="169" fontId="33" fillId="21" borderId="10" xfId="67" applyNumberFormat="1" applyFont="1" applyFill="1" applyBorder="1" applyAlignment="1">
      <alignment horizontal="center"/>
    </xf>
    <xf numFmtId="169" fontId="33" fillId="21" borderId="10" xfId="67" applyNumberFormat="1" applyFont="1" applyFill="1" applyBorder="1" applyAlignment="1">
      <alignment horizontal="right"/>
    </xf>
    <xf numFmtId="43" fontId="33" fillId="21" borderId="10" xfId="67" applyNumberFormat="1" applyFont="1" applyFill="1" applyBorder="1" applyAlignment="1">
      <alignment horizontal="right"/>
    </xf>
    <xf numFmtId="169" fontId="33" fillId="0" borderId="10" xfId="67" applyNumberFormat="1" applyFont="1" applyFill="1" applyBorder="1" applyAlignment="1">
      <alignment horizontal="right" wrapText="1"/>
    </xf>
    <xf numFmtId="43" fontId="33" fillId="0" borderId="10" xfId="67" applyNumberFormat="1" applyFont="1" applyFill="1" applyBorder="1" applyAlignment="1">
      <alignment horizontal="right"/>
    </xf>
    <xf numFmtId="169" fontId="33" fillId="0" borderId="10" xfId="67" applyNumberFormat="1" applyFont="1" applyFill="1" applyBorder="1" applyAlignment="1">
      <alignment/>
    </xf>
    <xf numFmtId="169" fontId="33" fillId="0" borderId="10" xfId="67" applyNumberFormat="1" applyFont="1" applyFill="1" applyBorder="1" applyAlignment="1">
      <alignment horizontal="center" wrapText="1"/>
    </xf>
    <xf numFmtId="174" fontId="33" fillId="21" borderId="10" xfId="67" applyNumberFormat="1" applyFont="1" applyFill="1" applyBorder="1" applyAlignment="1">
      <alignment horizontal="right"/>
    </xf>
    <xf numFmtId="172" fontId="33" fillId="0" borderId="10" xfId="67" applyNumberFormat="1" applyFont="1" applyFill="1" applyBorder="1" applyAlignment="1">
      <alignment horizontal="right"/>
    </xf>
    <xf numFmtId="172" fontId="33" fillId="21" borderId="10" xfId="67" applyNumberFormat="1" applyFont="1" applyFill="1" applyBorder="1" applyAlignment="1">
      <alignment horizontal="right"/>
    </xf>
    <xf numFmtId="171" fontId="33" fillId="21" borderId="10" xfId="67" applyNumberFormat="1" applyFont="1" applyFill="1" applyBorder="1" applyAlignment="1">
      <alignment horizontal="right"/>
    </xf>
    <xf numFmtId="172" fontId="32" fillId="21" borderId="10" xfId="65" applyNumberFormat="1" applyFont="1" applyFill="1" applyBorder="1" applyAlignment="1">
      <alignment horizontal="right"/>
    </xf>
    <xf numFmtId="172" fontId="32" fillId="21" borderId="10" xfId="67" applyNumberFormat="1" applyFont="1" applyFill="1" applyBorder="1" applyAlignment="1">
      <alignment horizontal="right"/>
    </xf>
    <xf numFmtId="171" fontId="33" fillId="0" borderId="10" xfId="67" applyNumberFormat="1" applyFont="1" applyFill="1" applyBorder="1" applyAlignment="1">
      <alignment horizontal="right"/>
    </xf>
    <xf numFmtId="172" fontId="33" fillId="20" borderId="10" xfId="67" applyNumberFormat="1" applyFont="1" applyFill="1" applyBorder="1" applyAlignment="1">
      <alignment horizontal="right"/>
    </xf>
    <xf numFmtId="172" fontId="33" fillId="20" borderId="11" xfId="67" applyNumberFormat="1" applyFont="1" applyFill="1" applyBorder="1" applyAlignment="1">
      <alignment horizontal="right"/>
    </xf>
    <xf numFmtId="169" fontId="33" fillId="20" borderId="11" xfId="67" applyNumberFormat="1" applyFont="1" applyFill="1" applyBorder="1" applyAlignment="1">
      <alignment horizontal="right"/>
    </xf>
    <xf numFmtId="169" fontId="33" fillId="0" borderId="11" xfId="67" applyNumberFormat="1" applyFont="1" applyFill="1" applyBorder="1" applyAlignment="1">
      <alignment horizontal="right"/>
    </xf>
    <xf numFmtId="172" fontId="33" fillId="0" borderId="11" xfId="67" applyNumberFormat="1" applyFont="1" applyFill="1" applyBorder="1" applyAlignment="1">
      <alignment horizontal="right"/>
    </xf>
    <xf numFmtId="169" fontId="32" fillId="21" borderId="10" xfId="67" applyNumberFormat="1" applyFont="1" applyFill="1" applyBorder="1" applyAlignment="1">
      <alignment horizontal="right"/>
    </xf>
    <xf numFmtId="43" fontId="32" fillId="21" borderId="10" xfId="67" applyNumberFormat="1" applyFont="1" applyFill="1" applyBorder="1" applyAlignment="1">
      <alignment horizontal="right"/>
    </xf>
    <xf numFmtId="169" fontId="32" fillId="21" borderId="10" xfId="67" applyNumberFormat="1" applyFont="1" applyFill="1" applyBorder="1" applyAlignment="1">
      <alignment horizontal="center"/>
    </xf>
    <xf numFmtId="43" fontId="32" fillId="21" borderId="10" xfId="67" applyNumberFormat="1" applyFont="1" applyFill="1" applyBorder="1" applyAlignment="1">
      <alignment horizontal="center"/>
    </xf>
    <xf numFmtId="169" fontId="33" fillId="21" borderId="10" xfId="67" applyNumberFormat="1" applyFont="1" applyFill="1" applyBorder="1" applyAlignment="1">
      <alignment horizontal="right" vertical="center" wrapText="1"/>
    </xf>
    <xf numFmtId="169" fontId="33" fillId="0" borderId="10" xfId="67" applyNumberFormat="1" applyFont="1" applyFill="1" applyBorder="1" applyAlignment="1">
      <alignment horizontal="right" vertical="center" wrapText="1"/>
    </xf>
    <xf numFmtId="169" fontId="33" fillId="0" borderId="10" xfId="67" applyNumberFormat="1" applyFont="1" applyFill="1" applyBorder="1" applyAlignment="1">
      <alignment horizontal="center"/>
    </xf>
    <xf numFmtId="43" fontId="33" fillId="21" borderId="10" xfId="67" applyNumberFormat="1" applyFont="1" applyFill="1" applyBorder="1" applyAlignment="1">
      <alignment horizontal="center"/>
    </xf>
    <xf numFmtId="169" fontId="32" fillId="21" borderId="10" xfId="67" applyNumberFormat="1" applyFont="1" applyFill="1" applyBorder="1" applyAlignment="1">
      <alignment horizontal="right" vertical="center" wrapText="1"/>
    </xf>
    <xf numFmtId="169" fontId="33" fillId="20" borderId="10" xfId="67" applyNumberFormat="1" applyFont="1" applyFill="1" applyBorder="1" applyAlignment="1">
      <alignment horizontal="right"/>
    </xf>
    <xf numFmtId="169" fontId="32" fillId="20" borderId="11" xfId="67" applyNumberFormat="1" applyFont="1" applyFill="1" applyBorder="1" applyAlignment="1">
      <alignment horizontal="right"/>
    </xf>
    <xf numFmtId="169" fontId="32" fillId="0" borderId="11" xfId="67" applyNumberFormat="1" applyFont="1" applyFill="1" applyBorder="1" applyAlignment="1">
      <alignment horizontal="right"/>
    </xf>
    <xf numFmtId="169" fontId="32" fillId="0" borderId="10" xfId="67" applyNumberFormat="1" applyFont="1" applyFill="1" applyBorder="1" applyAlignment="1">
      <alignment horizontal="right"/>
    </xf>
    <xf numFmtId="0" fontId="33" fillId="21" borderId="10" xfId="67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26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left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2" fontId="25" fillId="0" borderId="0" xfId="0" applyNumberFormat="1" applyFont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2" fillId="0" borderId="12" xfId="67" applyNumberFormat="1" applyFont="1" applyFill="1" applyBorder="1" applyAlignment="1">
      <alignment horizontal="left"/>
    </xf>
    <xf numFmtId="0" fontId="32" fillId="0" borderId="14" xfId="67" applyNumberFormat="1" applyFont="1" applyFill="1" applyBorder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33" fillId="0" borderId="10" xfId="67" applyNumberFormat="1" applyFont="1" applyFill="1" applyBorder="1" applyAlignment="1">
      <alignment wrapText="1"/>
    </xf>
    <xf numFmtId="0" fontId="33" fillId="0" borderId="10" xfId="67" applyNumberFormat="1" applyFont="1" applyFill="1" applyBorder="1" applyAlignment="1">
      <alignment horizontal="left" wrapText="1"/>
    </xf>
    <xf numFmtId="0" fontId="33" fillId="0" borderId="10" xfId="67" applyNumberFormat="1" applyFont="1" applyFill="1" applyBorder="1" applyAlignment="1">
      <alignment horizontal="left"/>
    </xf>
    <xf numFmtId="0" fontId="33" fillId="0" borderId="0" xfId="67" applyNumberFormat="1" applyFont="1" applyFill="1" applyBorder="1" applyAlignment="1">
      <alignment horizontal="left"/>
    </xf>
    <xf numFmtId="0" fontId="34" fillId="0" borderId="0" xfId="53" applyFont="1" applyFill="1">
      <alignment/>
      <protection/>
    </xf>
    <xf numFmtId="0" fontId="33" fillId="0" borderId="0" xfId="67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wrapText="1"/>
    </xf>
    <xf numFmtId="0" fontId="33" fillId="0" borderId="0" xfId="67" applyNumberFormat="1" applyFont="1" applyFill="1" applyBorder="1" applyAlignment="1">
      <alignment/>
    </xf>
    <xf numFmtId="0" fontId="34" fillId="0" borderId="0" xfId="53" applyFont="1" applyFill="1">
      <alignment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276225</xdr:colOff>
      <xdr:row>0</xdr:row>
      <xdr:rowOff>0</xdr:rowOff>
    </xdr:from>
    <xdr:to>
      <xdr:col>29</xdr:col>
      <xdr:colOff>371475</xdr:colOff>
      <xdr:row>2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7689175" y="0"/>
          <a:ext cx="95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0;&#1085;&#1074;&#1077;&#1089;&#1090;%20&#1087;&#1088;&#1086;&#1075;&#1088;&#1072;&#1084;&#1084;&#1072;%20&#1086;&#1090;%2015042011&#1053;&#1054;&#1042;&#1040;&#10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.1"/>
      <sheetName val="приложение 1.2 2011"/>
      <sheetName val="приложение 1.2 2012"/>
      <sheetName val="приложение 1.2 2013"/>
      <sheetName val="приложение 1.2 2014"/>
      <sheetName val="приложение 1.2 2015"/>
      <sheetName val="Приложение 1.3"/>
      <sheetName val="приложение 3.1"/>
      <sheetName val="приложение 1.4"/>
      <sheetName val="приложение 2.1"/>
      <sheetName val="скорректир приложение 2.2"/>
      <sheetName val="приложение 3.2"/>
      <sheetName val="подписи"/>
      <sheetName val="приложение 1.1 (2)"/>
    </sheetNames>
    <sheetDataSet>
      <sheetData sheetId="0">
        <row r="24">
          <cell r="B24" t="str">
            <v>Техническое перевооружение и реконструкция</v>
          </cell>
        </row>
        <row r="25">
          <cell r="B25" t="str">
            <v>Энергосбережение и повышение энергетической  эффективности</v>
          </cell>
        </row>
        <row r="111">
          <cell r="B111" t="str">
            <v>Манипулятор</v>
          </cell>
          <cell r="U111">
            <v>0.63</v>
          </cell>
        </row>
        <row r="112">
          <cell r="B112" t="str">
            <v>ГАЗ</v>
          </cell>
          <cell r="U112">
            <v>0.405</v>
          </cell>
        </row>
        <row r="113">
          <cell r="B113" t="str">
            <v>Автовышка</v>
          </cell>
          <cell r="U113">
            <v>2.35</v>
          </cell>
        </row>
        <row r="114">
          <cell r="B114" t="str">
            <v>Кран-борт с манипулятором</v>
          </cell>
          <cell r="U114">
            <v>4</v>
          </cell>
        </row>
        <row r="115">
          <cell r="B115" t="str">
            <v>Лаборатория</v>
          </cell>
          <cell r="U115">
            <v>3</v>
          </cell>
        </row>
        <row r="116">
          <cell r="B116" t="str">
            <v>Трактор (с бурилкой и отвалом)</v>
          </cell>
          <cell r="U116">
            <v>2.34</v>
          </cell>
        </row>
        <row r="117">
          <cell r="B117" t="str">
            <v>Легковой автомобиль</v>
          </cell>
          <cell r="U117">
            <v>0.6</v>
          </cell>
        </row>
        <row r="121">
          <cell r="B121" t="str">
            <v>Создание систем телемеханики и связи</v>
          </cell>
        </row>
        <row r="123">
          <cell r="B123" t="str">
            <v>Установка устройств регулирования напряжения и компенсации реактивной мощности</v>
          </cell>
        </row>
        <row r="141">
          <cell r="B141" t="str">
            <v>Новое строительство , в.т.ч.:</v>
          </cell>
        </row>
        <row r="142">
          <cell r="B142" t="str">
            <v>Энергосбережение и повышение энергетической эффективности</v>
          </cell>
        </row>
        <row r="173">
          <cell r="B173" t="str">
            <v>Строительство ВЛ-0,4 кВ ТП-1512 ул.Огневая,ул.Войсковая</v>
          </cell>
          <cell r="U173">
            <v>3.9440600000000003</v>
          </cell>
        </row>
        <row r="174">
          <cell r="B174" t="str">
            <v>Строительство ВЛ-0,4 кВ ТП-989 ул.Цолгинская</v>
          </cell>
          <cell r="U174">
            <v>0.96</v>
          </cell>
        </row>
        <row r="175">
          <cell r="B175" t="str">
            <v>Строительство  ВЛ-0,4 кВ ТП-938 ул.Державная</v>
          </cell>
          <cell r="U175">
            <v>1.4400000000000002</v>
          </cell>
        </row>
        <row r="176">
          <cell r="B176" t="str">
            <v>Строительство ВЛ-0,4 кВ в п.Тулунжа ул.Песочная</v>
          </cell>
          <cell r="P176">
            <v>2.08</v>
          </cell>
        </row>
        <row r="210">
          <cell r="B210" t="str">
            <v>Строительство КТПН-400 кВа в п.Тулунжа </v>
          </cell>
          <cell r="P210">
            <v>1</v>
          </cell>
        </row>
        <row r="220">
          <cell r="B220" t="str">
            <v>Строительство ПС 35/6 кВ с переводом фидеров с РУ-6 кВ ТЭЦ-1</v>
          </cell>
          <cell r="P220">
            <v>9.964</v>
          </cell>
        </row>
        <row r="258">
          <cell r="B258" t="str">
            <v>Панель ЩО 2шт.</v>
          </cell>
          <cell r="U258">
            <v>0.08</v>
          </cell>
        </row>
        <row r="259">
          <cell r="B259" t="str">
            <v>КСО 2 шт.</v>
          </cell>
          <cell r="U259">
            <v>0.1</v>
          </cell>
        </row>
        <row r="260">
          <cell r="B260" t="str">
            <v>Аварийный запас</v>
          </cell>
          <cell r="P260">
            <v>0.844</v>
          </cell>
        </row>
        <row r="273">
          <cell r="B273" t="str">
            <v>в том числе по ПТП</v>
          </cell>
        </row>
        <row r="274">
          <cell r="B274" t="str">
            <v>в том числе по ПТП</v>
          </cell>
        </row>
        <row r="275">
          <cell r="A275" t="str">
            <v>Справочно </v>
          </cell>
        </row>
        <row r="276">
          <cell r="B276" t="str">
            <v>Оплата процентов за привлечённые кредитные ресурсы</v>
          </cell>
        </row>
      </sheetData>
      <sheetData sheetId="6">
        <row r="74">
          <cell r="E74">
            <v>14</v>
          </cell>
        </row>
        <row r="75">
          <cell r="D75">
            <v>2.55</v>
          </cell>
        </row>
      </sheetData>
      <sheetData sheetId="12">
        <row r="3">
          <cell r="B3" t="str">
            <v>Заместитель генерального директора по развитию и реализации услуг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9"/>
  <sheetViews>
    <sheetView tabSelected="1" zoomScalePageLayoutView="0" workbookViewId="0" topLeftCell="A10">
      <pane xSplit="2" ySplit="13" topLeftCell="C23" activePane="bottomRight" state="frozen"/>
      <selection pane="topLeft" activeCell="A10" sqref="A10"/>
      <selection pane="topRight" activeCell="C10" sqref="C10"/>
      <selection pane="bottomLeft" activeCell="A23" sqref="A23"/>
      <selection pane="bottomRight" activeCell="B22" sqref="B22"/>
    </sheetView>
  </sheetViews>
  <sheetFormatPr defaultColWidth="9.00390625" defaultRowHeight="15.75"/>
  <cols>
    <col min="1" max="1" width="6.875" style="1" customWidth="1"/>
    <col min="2" max="2" width="98.50390625" style="1" customWidth="1"/>
    <col min="4" max="4" width="8.375" style="0" bestFit="1" customWidth="1"/>
    <col min="17" max="19" width="11.50390625" style="0" bestFit="1" customWidth="1"/>
    <col min="20" max="20" width="13.50390625" style="0" bestFit="1" customWidth="1"/>
  </cols>
  <sheetData>
    <row r="1" spans="3:35" ht="18.75">
      <c r="C1" s="7"/>
      <c r="D1" s="8"/>
      <c r="E1" s="8"/>
      <c r="F1" s="8"/>
      <c r="G1" s="8"/>
      <c r="H1" s="8"/>
      <c r="I1" s="8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83" t="s">
        <v>59</v>
      </c>
      <c r="AF1" s="83"/>
      <c r="AG1" s="83"/>
      <c r="AH1" s="83"/>
      <c r="AI1" s="83"/>
    </row>
    <row r="2" spans="3:35" ht="18.75">
      <c r="C2" s="7"/>
      <c r="D2" s="8"/>
      <c r="E2" s="8"/>
      <c r="F2" s="8"/>
      <c r="G2" s="8"/>
      <c r="H2" s="8"/>
      <c r="I2" s="8"/>
      <c r="J2" s="7"/>
      <c r="K2" s="7"/>
      <c r="L2" s="7"/>
      <c r="M2" s="7"/>
      <c r="N2" s="7"/>
      <c r="O2" s="7"/>
      <c r="P2" s="7"/>
      <c r="Q2" s="9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3" t="s">
        <v>28</v>
      </c>
      <c r="AG2" s="83"/>
      <c r="AH2" s="83"/>
      <c r="AI2" s="83"/>
    </row>
    <row r="3" spans="3:35" ht="18.75">
      <c r="C3" s="7"/>
      <c r="D3" s="8"/>
      <c r="E3" s="8"/>
      <c r="F3" s="8"/>
      <c r="G3" s="8"/>
      <c r="H3" s="8"/>
      <c r="I3" s="8"/>
      <c r="J3" s="7"/>
      <c r="K3" s="7"/>
      <c r="L3" s="7"/>
      <c r="M3" s="7"/>
      <c r="N3" s="7"/>
      <c r="O3" s="7"/>
      <c r="P3" s="7"/>
      <c r="Q3" s="9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83" t="s">
        <v>37</v>
      </c>
      <c r="AF3" s="83"/>
      <c r="AG3" s="83"/>
      <c r="AH3" s="83"/>
      <c r="AI3" s="83"/>
    </row>
    <row r="4" spans="3:35" ht="18.75">
      <c r="C4" s="7"/>
      <c r="D4" s="8"/>
      <c r="E4" s="8"/>
      <c r="F4" s="8"/>
      <c r="G4" s="8"/>
      <c r="H4" s="8"/>
      <c r="I4" s="8"/>
      <c r="J4" s="7"/>
      <c r="K4" s="7"/>
      <c r="L4" s="7"/>
      <c r="M4" s="7"/>
      <c r="N4" s="7"/>
      <c r="O4" s="7"/>
      <c r="P4" s="7"/>
      <c r="Q4" s="9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9"/>
      <c r="AI4" s="7"/>
    </row>
    <row r="5" spans="3:35" ht="18.75">
      <c r="C5" s="7"/>
      <c r="D5" s="8"/>
      <c r="E5" s="8"/>
      <c r="F5" s="8"/>
      <c r="G5" s="8"/>
      <c r="H5" s="8"/>
      <c r="I5" s="8"/>
      <c r="J5" s="7"/>
      <c r="K5" s="7"/>
      <c r="L5" s="7"/>
      <c r="M5" s="7"/>
      <c r="N5" s="7"/>
      <c r="O5" s="7"/>
      <c r="P5" s="7"/>
      <c r="Q5" s="9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18.75">
      <c r="A6" s="80" t="s">
        <v>92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</row>
    <row r="7" spans="1:35" ht="18.75">
      <c r="A7" s="6"/>
      <c r="B7" s="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18.75">
      <c r="A8" s="6"/>
      <c r="B8" s="6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0.25">
      <c r="A9" s="6"/>
      <c r="B9" s="6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81" t="s">
        <v>34</v>
      </c>
      <c r="AG9" s="81"/>
      <c r="AH9" s="81"/>
      <c r="AI9" s="81"/>
    </row>
    <row r="10" spans="1:35" ht="20.25">
      <c r="A10" s="6"/>
      <c r="B10" s="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81" t="s">
        <v>15</v>
      </c>
      <c r="AF10" s="81"/>
      <c r="AG10" s="81"/>
      <c r="AH10" s="81"/>
      <c r="AI10" s="81"/>
    </row>
    <row r="11" spans="1:35" ht="20.25">
      <c r="A11" s="6"/>
      <c r="B11" s="6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81" t="s">
        <v>10</v>
      </c>
      <c r="AF11" s="81"/>
      <c r="AG11" s="81"/>
      <c r="AH11" s="81"/>
      <c r="AI11" s="81"/>
    </row>
    <row r="12" spans="1:35" ht="20.25">
      <c r="A12" s="6"/>
      <c r="B12" s="6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81" t="s">
        <v>11</v>
      </c>
      <c r="AF12" s="81"/>
      <c r="AG12" s="81"/>
      <c r="AH12" s="81"/>
      <c r="AI12" s="81"/>
    </row>
    <row r="13" spans="1:35" ht="20.25">
      <c r="A13" s="6"/>
      <c r="B13" s="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82"/>
      <c r="AG13" s="82"/>
      <c r="AH13" s="82"/>
      <c r="AI13" s="7"/>
    </row>
    <row r="14" spans="3:35" ht="20.25">
      <c r="C14" s="7"/>
      <c r="D14" s="8"/>
      <c r="E14" s="8"/>
      <c r="F14" s="8"/>
      <c r="G14" s="8"/>
      <c r="H14" s="8"/>
      <c r="I14" s="8"/>
      <c r="J14" s="7"/>
      <c r="K14" s="7"/>
      <c r="L14" s="7"/>
      <c r="M14" s="7"/>
      <c r="N14" s="7"/>
      <c r="O14" s="7"/>
      <c r="P14" s="7"/>
      <c r="Q14" s="9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82"/>
      <c r="AG14" s="82"/>
      <c r="AH14" s="82"/>
      <c r="AI14" s="7"/>
    </row>
    <row r="15" spans="3:35" ht="20.25">
      <c r="C15" s="7"/>
      <c r="D15" s="8"/>
      <c r="E15" s="8"/>
      <c r="F15" s="8"/>
      <c r="G15" s="8"/>
      <c r="H15" s="8"/>
      <c r="I15" s="8"/>
      <c r="J15" s="7"/>
      <c r="K15" s="7"/>
      <c r="L15" s="7"/>
      <c r="M15" s="7"/>
      <c r="N15" s="7"/>
      <c r="O15" s="7"/>
      <c r="P15" s="7"/>
      <c r="Q15" s="9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82"/>
      <c r="AG15" s="82"/>
      <c r="AH15" s="82"/>
      <c r="AI15" s="7"/>
    </row>
    <row r="16" spans="3:35" ht="20.25">
      <c r="C16" s="7"/>
      <c r="D16" s="8"/>
      <c r="E16" s="8"/>
      <c r="F16" s="8"/>
      <c r="G16" s="8"/>
      <c r="H16" s="8"/>
      <c r="I16" s="8"/>
      <c r="J16" s="7"/>
      <c r="K16" s="7"/>
      <c r="L16" s="7"/>
      <c r="M16" s="7"/>
      <c r="N16" s="7"/>
      <c r="O16" s="7"/>
      <c r="P16" s="7"/>
      <c r="Q16" s="9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82" t="s">
        <v>29</v>
      </c>
      <c r="AG16" s="82"/>
      <c r="AH16" s="82"/>
      <c r="AI16" s="82"/>
    </row>
    <row r="17" spans="3:35" ht="20.25">
      <c r="C17" s="7"/>
      <c r="D17" s="8"/>
      <c r="E17" s="8"/>
      <c r="F17" s="8"/>
      <c r="G17" s="8"/>
      <c r="H17" s="8"/>
      <c r="I17" s="8"/>
      <c r="J17" s="7"/>
      <c r="K17" s="7"/>
      <c r="L17" s="7"/>
      <c r="M17" s="7"/>
      <c r="N17" s="7"/>
      <c r="O17" s="7"/>
      <c r="P17" s="7"/>
      <c r="Q17" s="11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81" t="s">
        <v>35</v>
      </c>
      <c r="AE17" s="81"/>
      <c r="AF17" s="81"/>
      <c r="AG17" s="81"/>
      <c r="AH17" s="81"/>
      <c r="AI17" s="81"/>
    </row>
    <row r="18" spans="3:35" ht="20.25">
      <c r="C18" s="7"/>
      <c r="D18" s="8"/>
      <c r="E18" s="8"/>
      <c r="F18" s="8"/>
      <c r="G18" s="8"/>
      <c r="H18" s="8"/>
      <c r="I18" s="8"/>
      <c r="J18" s="7"/>
      <c r="K18" s="7"/>
      <c r="L18" s="7"/>
      <c r="M18" s="7"/>
      <c r="N18" s="7"/>
      <c r="O18" s="7"/>
      <c r="P18" s="7"/>
      <c r="Q18" s="9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81" t="s">
        <v>30</v>
      </c>
      <c r="AF18" s="81"/>
      <c r="AG18" s="81"/>
      <c r="AH18" s="81"/>
      <c r="AI18" s="81"/>
    </row>
    <row r="19" spans="3:35" ht="18.75">
      <c r="C19" s="7"/>
      <c r="D19" s="8"/>
      <c r="E19" s="8"/>
      <c r="F19" s="8"/>
      <c r="G19" s="8"/>
      <c r="H19" s="8"/>
      <c r="I19" s="8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5.75">
      <c r="A20" s="95" t="s">
        <v>21</v>
      </c>
      <c r="B20" s="95" t="s">
        <v>39</v>
      </c>
      <c r="C20" s="85" t="s">
        <v>67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7"/>
      <c r="Q20" s="95" t="s">
        <v>40</v>
      </c>
      <c r="R20" s="95"/>
      <c r="S20" s="95"/>
      <c r="T20" s="95"/>
      <c r="U20" s="95"/>
      <c r="V20" s="91" t="s">
        <v>41</v>
      </c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</row>
    <row r="21" spans="1:35" ht="15.75">
      <c r="A21" s="95"/>
      <c r="B21" s="95"/>
      <c r="C21" s="88" t="s">
        <v>60</v>
      </c>
      <c r="D21" s="89"/>
      <c r="E21" s="89"/>
      <c r="F21" s="90"/>
      <c r="G21" s="91" t="s">
        <v>42</v>
      </c>
      <c r="H21" s="91"/>
      <c r="I21" s="91"/>
      <c r="J21" s="91"/>
      <c r="K21" s="91" t="s">
        <v>43</v>
      </c>
      <c r="L21" s="91"/>
      <c r="M21" s="91"/>
      <c r="N21" s="91"/>
      <c r="O21" s="91"/>
      <c r="P21" s="94" t="s">
        <v>63</v>
      </c>
      <c r="Q21" s="95"/>
      <c r="R21" s="95"/>
      <c r="S21" s="95"/>
      <c r="T21" s="95"/>
      <c r="U21" s="95"/>
      <c r="V21" s="88" t="s">
        <v>60</v>
      </c>
      <c r="W21" s="89"/>
      <c r="X21" s="89"/>
      <c r="Y21" s="90"/>
      <c r="Z21" s="91" t="s">
        <v>42</v>
      </c>
      <c r="AA21" s="91"/>
      <c r="AB21" s="91"/>
      <c r="AC21" s="91"/>
      <c r="AD21" s="91" t="s">
        <v>43</v>
      </c>
      <c r="AE21" s="91"/>
      <c r="AF21" s="91"/>
      <c r="AG21" s="91"/>
      <c r="AH21" s="91"/>
      <c r="AI21" s="98" t="s">
        <v>62</v>
      </c>
    </row>
    <row r="22" spans="1:35" ht="110.25">
      <c r="A22" s="4"/>
      <c r="B22" s="4" t="s">
        <v>23</v>
      </c>
      <c r="C22" s="18" t="s">
        <v>44</v>
      </c>
      <c r="D22" s="23" t="s">
        <v>45</v>
      </c>
      <c r="E22" s="2" t="s">
        <v>61</v>
      </c>
      <c r="F22" s="2" t="s">
        <v>65</v>
      </c>
      <c r="G22" s="18" t="s">
        <v>44</v>
      </c>
      <c r="H22" s="23" t="s">
        <v>45</v>
      </c>
      <c r="I22" s="23" t="s">
        <v>46</v>
      </c>
      <c r="J22" s="23" t="s">
        <v>47</v>
      </c>
      <c r="K22" s="18" t="s">
        <v>48</v>
      </c>
      <c r="L22" s="23" t="s">
        <v>45</v>
      </c>
      <c r="M22" s="24" t="s">
        <v>49</v>
      </c>
      <c r="N22" s="24" t="s">
        <v>50</v>
      </c>
      <c r="O22" s="23" t="s">
        <v>51</v>
      </c>
      <c r="P22" s="94"/>
      <c r="Q22" s="2" t="s">
        <v>52</v>
      </c>
      <c r="R22" s="2" t="s">
        <v>53</v>
      </c>
      <c r="S22" s="2" t="s">
        <v>54</v>
      </c>
      <c r="T22" s="2" t="s">
        <v>55</v>
      </c>
      <c r="U22" s="2" t="s">
        <v>56</v>
      </c>
      <c r="V22" s="18" t="s">
        <v>44</v>
      </c>
      <c r="W22" s="25" t="s">
        <v>64</v>
      </c>
      <c r="X22" s="2" t="s">
        <v>61</v>
      </c>
      <c r="Y22" s="2" t="s">
        <v>66</v>
      </c>
      <c r="Z22" s="18" t="s">
        <v>44</v>
      </c>
      <c r="AA22" s="23" t="s">
        <v>45</v>
      </c>
      <c r="AB22" s="23" t="s">
        <v>46</v>
      </c>
      <c r="AC22" s="23" t="s">
        <v>47</v>
      </c>
      <c r="AD22" s="18" t="s">
        <v>48</v>
      </c>
      <c r="AE22" s="23" t="s">
        <v>45</v>
      </c>
      <c r="AF22" s="24" t="s">
        <v>49</v>
      </c>
      <c r="AG22" s="18" t="s">
        <v>50</v>
      </c>
      <c r="AH22" s="18" t="s">
        <v>51</v>
      </c>
      <c r="AI22" s="99"/>
    </row>
    <row r="23" spans="1:35" ht="15.75">
      <c r="A23" s="26"/>
      <c r="B23" s="27" t="s">
        <v>31</v>
      </c>
      <c r="C23" s="65"/>
      <c r="D23" s="65"/>
      <c r="E23" s="65"/>
      <c r="F23" s="65"/>
      <c r="G23" s="65" t="s">
        <v>106</v>
      </c>
      <c r="H23" s="65"/>
      <c r="I23" s="65"/>
      <c r="J23" s="66"/>
      <c r="K23" s="65"/>
      <c r="L23" s="65"/>
      <c r="M23" s="65"/>
      <c r="N23" s="65"/>
      <c r="O23" s="65"/>
      <c r="P23" s="65"/>
      <c r="Q23" s="57">
        <f>Q25+Q63</f>
        <v>149.93905999999998</v>
      </c>
      <c r="R23" s="57">
        <f>R25+R63</f>
        <v>18.44412</v>
      </c>
      <c r="S23" s="57">
        <f>S25+S63</f>
        <v>17.106441</v>
      </c>
      <c r="T23" s="57">
        <f>T25+T63</f>
        <v>114.388685</v>
      </c>
      <c r="U23" s="57">
        <f>U25+U63</f>
        <v>0</v>
      </c>
      <c r="V23" s="65"/>
      <c r="W23" s="65"/>
      <c r="X23" s="65"/>
      <c r="Y23" s="65"/>
      <c r="Z23" s="65"/>
      <c r="AA23" s="67"/>
      <c r="AB23" s="65"/>
      <c r="AC23" s="68"/>
      <c r="AD23" s="67"/>
      <c r="AE23" s="67"/>
      <c r="AF23" s="65"/>
      <c r="AG23" s="65"/>
      <c r="AH23" s="66"/>
      <c r="AI23" s="65"/>
    </row>
    <row r="24" spans="1:35" ht="15.75">
      <c r="A24" s="26">
        <v>1</v>
      </c>
      <c r="B24" s="27" t="str">
        <f>'[1]приложение 1.1'!B24</f>
        <v>Техническое перевооружение и реконструкция</v>
      </c>
      <c r="C24" s="65"/>
      <c r="D24" s="65"/>
      <c r="E24" s="65"/>
      <c r="F24" s="65"/>
      <c r="G24" s="65"/>
      <c r="H24" s="65"/>
      <c r="I24" s="65"/>
      <c r="J24" s="66"/>
      <c r="K24" s="65"/>
      <c r="L24" s="65"/>
      <c r="M24" s="65"/>
      <c r="N24" s="65"/>
      <c r="O24" s="65"/>
      <c r="P24" s="65"/>
      <c r="Q24" s="57">
        <f>Q25</f>
        <v>66.227194</v>
      </c>
      <c r="R24" s="57">
        <f>R25</f>
        <v>4.6501</v>
      </c>
      <c r="S24" s="57">
        <f>S25</f>
        <v>4.934</v>
      </c>
      <c r="T24" s="57">
        <f>T25</f>
        <v>56.64328</v>
      </c>
      <c r="U24" s="58"/>
      <c r="V24" s="65"/>
      <c r="W24" s="65"/>
      <c r="X24" s="65"/>
      <c r="Y24" s="65"/>
      <c r="Z24" s="65"/>
      <c r="AA24" s="67"/>
      <c r="AB24" s="65"/>
      <c r="AC24" s="68"/>
      <c r="AD24" s="67"/>
      <c r="AE24" s="67"/>
      <c r="AF24" s="65"/>
      <c r="AG24" s="65"/>
      <c r="AH24" s="66"/>
      <c r="AI24" s="65"/>
    </row>
    <row r="25" spans="1:35" ht="15.75">
      <c r="A25" s="35" t="s">
        <v>68</v>
      </c>
      <c r="B25" s="27" t="str">
        <f>'[1]приложение 1.1'!B25</f>
        <v>Энергосбережение и повышение энергетической  эффективности</v>
      </c>
      <c r="C25" s="65"/>
      <c r="D25" s="65"/>
      <c r="E25" s="65"/>
      <c r="F25" s="65"/>
      <c r="G25" s="65" t="s">
        <v>106</v>
      </c>
      <c r="H25" s="65"/>
      <c r="I25" s="65"/>
      <c r="J25" s="66"/>
      <c r="K25" s="65"/>
      <c r="L25" s="65"/>
      <c r="M25" s="65"/>
      <c r="N25" s="65"/>
      <c r="O25" s="65"/>
      <c r="P25" s="65"/>
      <c r="Q25" s="58">
        <f>Q29+Q31+Q35+Q37+Q44</f>
        <v>66.227194</v>
      </c>
      <c r="R25" s="58">
        <f>R29+R31+R35+R37+R44</f>
        <v>4.6501</v>
      </c>
      <c r="S25" s="58">
        <f>S29+S31+S35+S37+S44</f>
        <v>4.934</v>
      </c>
      <c r="T25" s="58">
        <f>T29+T31+T35+T37+T44</f>
        <v>56.64328</v>
      </c>
      <c r="U25" s="58"/>
      <c r="V25" s="65"/>
      <c r="W25" s="65"/>
      <c r="X25" s="65"/>
      <c r="Y25" s="65"/>
      <c r="Z25" s="65"/>
      <c r="AA25" s="67"/>
      <c r="AB25" s="65"/>
      <c r="AC25" s="68"/>
      <c r="AD25" s="67"/>
      <c r="AE25" s="67"/>
      <c r="AF25" s="65"/>
      <c r="AG25" s="65"/>
      <c r="AH25" s="65"/>
      <c r="AI25" s="65"/>
    </row>
    <row r="26" spans="1:35" ht="15.75">
      <c r="A26" s="26"/>
      <c r="B26" s="28" t="s">
        <v>76</v>
      </c>
      <c r="C26" s="69"/>
      <c r="D26" s="47"/>
      <c r="E26" s="47"/>
      <c r="F26" s="47"/>
      <c r="G26" s="47" t="s">
        <v>106</v>
      </c>
      <c r="H26" s="47" t="s">
        <v>106</v>
      </c>
      <c r="I26" s="47">
        <f>I27+I29+I31</f>
        <v>0</v>
      </c>
      <c r="J26" s="48"/>
      <c r="K26" s="47"/>
      <c r="L26" s="47"/>
      <c r="M26" s="47"/>
      <c r="N26" s="47"/>
      <c r="O26" s="47"/>
      <c r="P26" s="47"/>
      <c r="Q26" s="55">
        <f>Q27+Q29+Q31</f>
        <v>14.834094</v>
      </c>
      <c r="R26" s="55">
        <f>R27+R29+R31</f>
        <v>0.802</v>
      </c>
      <c r="S26" s="55">
        <f>S27+S29+S31</f>
        <v>3.734</v>
      </c>
      <c r="T26" s="55">
        <f>T27+T29+T31</f>
        <v>10.29828</v>
      </c>
      <c r="U26" s="56">
        <f>U27+U29+U31</f>
        <v>0</v>
      </c>
      <c r="V26" s="47"/>
      <c r="W26" s="47"/>
      <c r="X26" s="47"/>
      <c r="Y26" s="47"/>
      <c r="Z26" s="47"/>
      <c r="AA26" s="46" t="s">
        <v>106</v>
      </c>
      <c r="AB26" s="47">
        <f>AB27+AB29+AB31</f>
        <v>0</v>
      </c>
      <c r="AC26" s="48">
        <f>AC27+AC29+AC31</f>
        <v>0</v>
      </c>
      <c r="AD26" s="47"/>
      <c r="AE26" s="47"/>
      <c r="AF26" s="47"/>
      <c r="AG26" s="47"/>
      <c r="AH26" s="47"/>
      <c r="AI26" s="47"/>
    </row>
    <row r="27" spans="1:35" ht="15.75">
      <c r="A27" s="26"/>
      <c r="B27" s="29" t="s">
        <v>77</v>
      </c>
      <c r="C27" s="69"/>
      <c r="D27" s="47"/>
      <c r="E27" s="47"/>
      <c r="F27" s="47"/>
      <c r="G27" s="47">
        <f>SUBTOTAL(9,G28:G28)</f>
        <v>0</v>
      </c>
      <c r="H27" s="47">
        <f>SUBTOTAL(9,H28:H28)</f>
        <v>0</v>
      </c>
      <c r="I27" s="47">
        <f>SUBTOTAL(9,I28:I28)</f>
        <v>0</v>
      </c>
      <c r="J27" s="48">
        <f>SUBTOTAL(9,J28:J28)</f>
        <v>0</v>
      </c>
      <c r="K27" s="47"/>
      <c r="L27" s="47"/>
      <c r="M27" s="47"/>
      <c r="N27" s="47"/>
      <c r="O27" s="47"/>
      <c r="P27" s="47"/>
      <c r="Q27" s="55">
        <f>SUBTOTAL(9,Q28:Q28)</f>
        <v>0</v>
      </c>
      <c r="R27" s="55">
        <f>SUBTOTAL(9,R28:R28)</f>
        <v>0</v>
      </c>
      <c r="S27" s="55">
        <f>SUBTOTAL(9,S28:S28)</f>
        <v>0</v>
      </c>
      <c r="T27" s="55">
        <f>SUBTOTAL(9,T28:T28)</f>
        <v>0</v>
      </c>
      <c r="U27" s="56">
        <f>SUBTOTAL(9,U28:U28)</f>
        <v>0</v>
      </c>
      <c r="V27" s="47"/>
      <c r="W27" s="47"/>
      <c r="X27" s="47"/>
      <c r="Y27" s="47"/>
      <c r="Z27" s="47">
        <f>SUBTOTAL(9,Z28:Z28)</f>
        <v>0</v>
      </c>
      <c r="AA27" s="46">
        <f>SUBTOTAL(9,AA28:AA28)</f>
        <v>0</v>
      </c>
      <c r="AB27" s="47">
        <f>SUBTOTAL(9,AB28:AB28)</f>
        <v>0</v>
      </c>
      <c r="AC27" s="48">
        <f>SUBTOTAL(9,AC28:AC28)</f>
        <v>0</v>
      </c>
      <c r="AD27" s="47"/>
      <c r="AE27" s="47"/>
      <c r="AF27" s="47"/>
      <c r="AG27" s="47"/>
      <c r="AH27" s="47"/>
      <c r="AI27" s="47"/>
    </row>
    <row r="28" spans="1:35" ht="15.75">
      <c r="A28" s="30"/>
      <c r="B28" s="31"/>
      <c r="C28" s="70"/>
      <c r="D28" s="45"/>
      <c r="E28" s="45"/>
      <c r="F28" s="45"/>
      <c r="G28" s="45"/>
      <c r="H28" s="45"/>
      <c r="I28" s="45"/>
      <c r="J28" s="50"/>
      <c r="K28" s="45"/>
      <c r="L28" s="45"/>
      <c r="M28" s="45"/>
      <c r="N28" s="45"/>
      <c r="O28" s="45"/>
      <c r="P28" s="45"/>
      <c r="Q28" s="54"/>
      <c r="R28" s="54"/>
      <c r="S28" s="54"/>
      <c r="T28" s="54"/>
      <c r="U28" s="59"/>
      <c r="V28" s="45"/>
      <c r="W28" s="45"/>
      <c r="X28" s="45"/>
      <c r="Y28" s="45"/>
      <c r="Z28" s="45"/>
      <c r="AA28" s="71"/>
      <c r="AB28" s="45"/>
      <c r="AC28" s="50"/>
      <c r="AD28" s="45"/>
      <c r="AE28" s="45"/>
      <c r="AF28" s="45"/>
      <c r="AG28" s="45"/>
      <c r="AH28" s="45"/>
      <c r="AI28" s="45"/>
    </row>
    <row r="29" spans="1:35" ht="15.75">
      <c r="A29" s="26"/>
      <c r="B29" s="29" t="s">
        <v>78</v>
      </c>
      <c r="C29" s="69"/>
      <c r="D29" s="47"/>
      <c r="E29" s="47"/>
      <c r="F29" s="47"/>
      <c r="G29" s="47">
        <f>SUBTOTAL(9,G30:G30)</f>
        <v>0</v>
      </c>
      <c r="H29" s="47"/>
      <c r="I29" s="47">
        <f>SUBTOTAL(9,I30:I30)</f>
        <v>0</v>
      </c>
      <c r="J29" s="48">
        <f>SUBTOTAL(9,J30:J30)</f>
        <v>0</v>
      </c>
      <c r="K29" s="47"/>
      <c r="L29" s="47"/>
      <c r="M29" s="47"/>
      <c r="N29" s="47"/>
      <c r="O29" s="47"/>
      <c r="P29" s="47"/>
      <c r="Q29" s="55">
        <f>SUBTOTAL(9,Q30:Q30)</f>
        <v>8.867280000000001</v>
      </c>
      <c r="R29" s="55">
        <f>SUBTOTAL(9,R30:R30)</f>
        <v>0.628</v>
      </c>
      <c r="S29" s="55">
        <f>SUBTOTAL(9,S30:S30)</f>
        <v>2.911</v>
      </c>
      <c r="T29" s="55">
        <f>SUBTOTAL(9,T30:T30)</f>
        <v>5.32828</v>
      </c>
      <c r="U29" s="53">
        <f>SUBTOTAL(9,U30:U30)</f>
        <v>0</v>
      </c>
      <c r="V29" s="47"/>
      <c r="W29" s="47"/>
      <c r="X29" s="47"/>
      <c r="Y29" s="47"/>
      <c r="Z29" s="47">
        <f>SUBTOTAL(9,Z30:Z30)</f>
        <v>0</v>
      </c>
      <c r="AA29" s="46">
        <f>SUBTOTAL(9,AA30:AA30)</f>
        <v>0</v>
      </c>
      <c r="AB29" s="47">
        <f>SUBTOTAL(9,AB30:AB30)</f>
        <v>0</v>
      </c>
      <c r="AC29" s="48">
        <f>SUBTOTAL(9,AC30:AC30)</f>
        <v>0</v>
      </c>
      <c r="AD29" s="47"/>
      <c r="AE29" s="47"/>
      <c r="AF29" s="47"/>
      <c r="AG29" s="47"/>
      <c r="AH29" s="47"/>
      <c r="AI29" s="47"/>
    </row>
    <row r="30" spans="1:35" ht="15.75">
      <c r="A30" s="30"/>
      <c r="B30" s="31" t="s">
        <v>99</v>
      </c>
      <c r="C30" s="70"/>
      <c r="D30" s="45"/>
      <c r="E30" s="45"/>
      <c r="F30" s="45"/>
      <c r="G30" s="45"/>
      <c r="H30" s="45"/>
      <c r="I30" s="52"/>
      <c r="J30" s="50"/>
      <c r="K30" s="45"/>
      <c r="L30" s="45"/>
      <c r="M30" s="45"/>
      <c r="N30" s="45"/>
      <c r="O30" s="45"/>
      <c r="P30" s="45"/>
      <c r="Q30" s="54">
        <f>S30+T30+U30+R30</f>
        <v>8.867280000000001</v>
      </c>
      <c r="R30" s="54">
        <v>0.628</v>
      </c>
      <c r="S30" s="54">
        <v>2.911</v>
      </c>
      <c r="T30" s="54">
        <f>4.32828+1</f>
        <v>5.32828</v>
      </c>
      <c r="U30" s="59">
        <v>0</v>
      </c>
      <c r="V30" s="45"/>
      <c r="W30" s="45"/>
      <c r="X30" s="45"/>
      <c r="Y30" s="45"/>
      <c r="Z30" s="45"/>
      <c r="AA30" s="45"/>
      <c r="AB30" s="49"/>
      <c r="AC30" s="50"/>
      <c r="AD30" s="45"/>
      <c r="AE30" s="45"/>
      <c r="AF30" s="45"/>
      <c r="AG30" s="45"/>
      <c r="AH30" s="45"/>
      <c r="AI30" s="45"/>
    </row>
    <row r="31" spans="1:35" ht="15.75">
      <c r="A31" s="26"/>
      <c r="B31" s="29" t="s">
        <v>79</v>
      </c>
      <c r="C31" s="69"/>
      <c r="D31" s="47"/>
      <c r="E31" s="47"/>
      <c r="F31" s="47"/>
      <c r="G31" s="46" t="s">
        <v>106</v>
      </c>
      <c r="H31" s="46" t="s">
        <v>106</v>
      </c>
      <c r="I31" s="47">
        <f>SUBTOTAL(9,I32:I34)</f>
        <v>0</v>
      </c>
      <c r="J31" s="48"/>
      <c r="K31" s="47"/>
      <c r="L31" s="47"/>
      <c r="M31" s="47"/>
      <c r="N31" s="47"/>
      <c r="O31" s="47"/>
      <c r="P31" s="47"/>
      <c r="Q31" s="55">
        <f>SUBTOTAL(9,Q32:Q34)</f>
        <v>5.966813999999999</v>
      </c>
      <c r="R31" s="55">
        <f>SUBTOTAL(9,R32:R34)</f>
        <v>0.174</v>
      </c>
      <c r="S31" s="55">
        <f>SUBTOTAL(9,S32:S34)</f>
        <v>0.823</v>
      </c>
      <c r="T31" s="55">
        <f>SUBTOTAL(9,T32:T34)</f>
        <v>4.97</v>
      </c>
      <c r="U31" s="53">
        <f>SUBTOTAL(9,U32:U34)</f>
        <v>0</v>
      </c>
      <c r="V31" s="47"/>
      <c r="W31" s="47"/>
      <c r="X31" s="47"/>
      <c r="Y31" s="47"/>
      <c r="Z31" s="47"/>
      <c r="AA31" s="46" t="s">
        <v>106</v>
      </c>
      <c r="AB31" s="47">
        <f aca="true" t="shared" si="0" ref="AB31:AI31">SUBTOTAL(9,AB32:AB34)</f>
        <v>0</v>
      </c>
      <c r="AC31" s="48"/>
      <c r="AD31" s="47">
        <f t="shared" si="0"/>
        <v>0</v>
      </c>
      <c r="AE31" s="47">
        <f t="shared" si="0"/>
        <v>0</v>
      </c>
      <c r="AF31" s="47">
        <f t="shared" si="0"/>
        <v>0</v>
      </c>
      <c r="AG31" s="47">
        <f t="shared" si="0"/>
        <v>0</v>
      </c>
      <c r="AH31" s="47">
        <f t="shared" si="0"/>
        <v>0</v>
      </c>
      <c r="AI31" s="47">
        <f t="shared" si="0"/>
        <v>0</v>
      </c>
    </row>
    <row r="32" spans="1:35" ht="30.75">
      <c r="A32" s="30"/>
      <c r="B32" s="31" t="s">
        <v>100</v>
      </c>
      <c r="C32" s="70"/>
      <c r="D32" s="45"/>
      <c r="E32" s="45"/>
      <c r="F32" s="45"/>
      <c r="G32" s="45">
        <v>1979</v>
      </c>
      <c r="H32" s="45">
        <v>20</v>
      </c>
      <c r="I32" s="49" t="s">
        <v>103</v>
      </c>
      <c r="J32" s="50">
        <v>0.4</v>
      </c>
      <c r="K32" s="45"/>
      <c r="L32" s="45"/>
      <c r="M32" s="45"/>
      <c r="N32" s="45"/>
      <c r="O32" s="45"/>
      <c r="P32" s="45"/>
      <c r="Q32" s="54">
        <f>S32+T32+U32+R32</f>
        <v>1.0925</v>
      </c>
      <c r="R32" s="54">
        <v>0.087</v>
      </c>
      <c r="S32" s="54">
        <v>0.4115</v>
      </c>
      <c r="T32" s="54">
        <v>0.594</v>
      </c>
      <c r="U32" s="59"/>
      <c r="V32" s="45"/>
      <c r="W32" s="45"/>
      <c r="X32" s="45"/>
      <c r="Y32" s="45"/>
      <c r="Z32" s="45">
        <v>2011</v>
      </c>
      <c r="AA32" s="45">
        <v>20</v>
      </c>
      <c r="AB32" s="49" t="s">
        <v>14</v>
      </c>
      <c r="AC32" s="50">
        <v>0.63</v>
      </c>
      <c r="AD32" s="45"/>
      <c r="AE32" s="45"/>
      <c r="AF32" s="45"/>
      <c r="AG32" s="45"/>
      <c r="AH32" s="45"/>
      <c r="AI32" s="45"/>
    </row>
    <row r="33" spans="1:35" ht="30.75">
      <c r="A33" s="30"/>
      <c r="B33" s="31" t="s">
        <v>95</v>
      </c>
      <c r="C33" s="70"/>
      <c r="D33" s="45"/>
      <c r="E33" s="45"/>
      <c r="F33" s="45"/>
      <c r="G33" s="45">
        <v>1999</v>
      </c>
      <c r="H33" s="45">
        <v>20</v>
      </c>
      <c r="I33" s="49" t="s">
        <v>103</v>
      </c>
      <c r="J33" s="50">
        <v>0.4</v>
      </c>
      <c r="K33" s="45"/>
      <c r="L33" s="45"/>
      <c r="M33" s="45"/>
      <c r="N33" s="45"/>
      <c r="O33" s="45"/>
      <c r="P33" s="45"/>
      <c r="Q33" s="54">
        <f>S33+T33+U33+R33</f>
        <v>1.0925</v>
      </c>
      <c r="R33" s="54">
        <v>0.087</v>
      </c>
      <c r="S33" s="54">
        <v>0.4115</v>
      </c>
      <c r="T33" s="54">
        <v>0.594</v>
      </c>
      <c r="U33" s="59"/>
      <c r="V33" s="45"/>
      <c r="W33" s="45"/>
      <c r="X33" s="45"/>
      <c r="Y33" s="45"/>
      <c r="Z33" s="45">
        <v>2011</v>
      </c>
      <c r="AA33" s="45">
        <v>20</v>
      </c>
      <c r="AB33" s="49" t="s">
        <v>14</v>
      </c>
      <c r="AC33" s="50">
        <v>0.63</v>
      </c>
      <c r="AD33" s="45"/>
      <c r="AE33" s="45"/>
      <c r="AF33" s="45"/>
      <c r="AG33" s="45"/>
      <c r="AH33" s="45"/>
      <c r="AI33" s="45"/>
    </row>
    <row r="34" spans="1:35" ht="15.75">
      <c r="A34" s="30"/>
      <c r="B34" s="31" t="s">
        <v>90</v>
      </c>
      <c r="C34" s="70"/>
      <c r="D34" s="45"/>
      <c r="E34" s="45"/>
      <c r="F34" s="45"/>
      <c r="G34" s="45"/>
      <c r="H34" s="45"/>
      <c r="I34" s="45"/>
      <c r="J34" s="50"/>
      <c r="K34" s="45"/>
      <c r="L34" s="45"/>
      <c r="M34" s="45"/>
      <c r="N34" s="45"/>
      <c r="O34" s="45"/>
      <c r="P34" s="45"/>
      <c r="Q34" s="54">
        <f>5.7473*1.18-3</f>
        <v>3.781814</v>
      </c>
      <c r="R34" s="54"/>
      <c r="S34" s="54"/>
      <c r="T34" s="54">
        <v>3.782</v>
      </c>
      <c r="U34" s="59"/>
      <c r="V34" s="45"/>
      <c r="W34" s="45"/>
      <c r="X34" s="45"/>
      <c r="Y34" s="45"/>
      <c r="Z34" s="45"/>
      <c r="AA34" s="45"/>
      <c r="AB34" s="45"/>
      <c r="AC34" s="50">
        <v>2.48</v>
      </c>
      <c r="AD34" s="45"/>
      <c r="AE34" s="45"/>
      <c r="AF34" s="45"/>
      <c r="AG34" s="45"/>
      <c r="AH34" s="45"/>
      <c r="AI34" s="45"/>
    </row>
    <row r="35" spans="1:35" ht="15.75">
      <c r="A35" s="26"/>
      <c r="B35" s="28" t="s">
        <v>80</v>
      </c>
      <c r="C35" s="69"/>
      <c r="D35" s="47"/>
      <c r="E35" s="47"/>
      <c r="F35" s="47"/>
      <c r="G35" s="47">
        <f>SUBTOTAL(9,G36:G36)</f>
        <v>0</v>
      </c>
      <c r="H35" s="47"/>
      <c r="I35" s="47">
        <f>SUBTOTAL(9,I36:I36)</f>
        <v>0</v>
      </c>
      <c r="J35" s="47">
        <f>SUBTOTAL(9,J36:J36)</f>
        <v>0</v>
      </c>
      <c r="K35" s="47"/>
      <c r="L35" s="47"/>
      <c r="M35" s="47"/>
      <c r="N35" s="47"/>
      <c r="O35" s="47"/>
      <c r="P35" s="47"/>
      <c r="Q35" s="55">
        <f>SUBTOTAL(9,Q36:Q36)</f>
        <v>28.47</v>
      </c>
      <c r="R35" s="55">
        <f>SUBTOTAL(9,R36:R36)</f>
        <v>0</v>
      </c>
      <c r="S35" s="55">
        <f>SUBTOTAL(9,S36:S36)</f>
        <v>0</v>
      </c>
      <c r="T35" s="55">
        <f>SUBTOTAL(9,T36:T36)</f>
        <v>28.47</v>
      </c>
      <c r="U35" s="56">
        <f>SUBTOTAL(9,U36:U36)</f>
        <v>0</v>
      </c>
      <c r="V35" s="47"/>
      <c r="W35" s="47"/>
      <c r="X35" s="47"/>
      <c r="Y35" s="47"/>
      <c r="Z35" s="47">
        <f>SUBTOTAL(9,Z36:Z36)</f>
        <v>0</v>
      </c>
      <c r="AA35" s="47">
        <f>SUBTOTAL(9,AA36:AA36)</f>
        <v>0</v>
      </c>
      <c r="AB35" s="47">
        <f>SUBTOTAL(9,AB36:AB36)</f>
        <v>0</v>
      </c>
      <c r="AC35" s="72">
        <f>SUBTOTAL(9,AC36:AC36)</f>
        <v>0</v>
      </c>
      <c r="AD35" s="46" t="s">
        <v>106</v>
      </c>
      <c r="AE35" s="46" t="s">
        <v>106</v>
      </c>
      <c r="AF35" s="47">
        <f>SUBTOTAL(9,AF36:AF36)</f>
        <v>0</v>
      </c>
      <c r="AG35" s="47">
        <f>SUBTOTAL(9,AG36:AG36)</f>
        <v>0</v>
      </c>
      <c r="AH35" s="47">
        <f>SUBTOTAL(9,AH36:AH36)</f>
        <v>0</v>
      </c>
      <c r="AI35" s="47">
        <f>SUBTOTAL(9,AI36:AI36)</f>
        <v>0</v>
      </c>
    </row>
    <row r="36" spans="1:35" ht="15.75">
      <c r="A36" s="30"/>
      <c r="B36" s="32" t="s">
        <v>104</v>
      </c>
      <c r="C36" s="70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54">
        <f>T36+S36+U36</f>
        <v>28.47</v>
      </c>
      <c r="R36" s="54"/>
      <c r="S36" s="54"/>
      <c r="T36" s="54">
        <v>28.47</v>
      </c>
      <c r="U36" s="59"/>
      <c r="V36" s="45"/>
      <c r="W36" s="45"/>
      <c r="X36" s="45"/>
      <c r="Y36" s="45"/>
      <c r="Z36" s="45"/>
      <c r="AA36" s="45"/>
      <c r="AB36" s="45"/>
      <c r="AC36" s="50"/>
      <c r="AD36" s="45"/>
      <c r="AE36" s="45"/>
      <c r="AF36" s="49"/>
      <c r="AG36" s="45"/>
      <c r="AH36" s="45"/>
      <c r="AI36" s="45"/>
    </row>
    <row r="37" spans="1:35" ht="15.75">
      <c r="A37" s="26"/>
      <c r="B37" s="44" t="s">
        <v>81</v>
      </c>
      <c r="C37" s="47"/>
      <c r="D37" s="47"/>
      <c r="E37" s="47"/>
      <c r="F37" s="47"/>
      <c r="G37" s="47">
        <f aca="true" t="shared" si="1" ref="G37:AI37">SUBTOTAL(9,G38:G43)</f>
        <v>0</v>
      </c>
      <c r="H37" s="47"/>
      <c r="I37" s="47">
        <f t="shared" si="1"/>
        <v>0</v>
      </c>
      <c r="J37" s="47">
        <f t="shared" si="1"/>
        <v>0</v>
      </c>
      <c r="K37" s="47"/>
      <c r="L37" s="47"/>
      <c r="M37" s="47"/>
      <c r="N37" s="47"/>
      <c r="O37" s="47"/>
      <c r="P37" s="47"/>
      <c r="Q37" s="55">
        <f t="shared" si="1"/>
        <v>0.34809999999999997</v>
      </c>
      <c r="R37" s="55">
        <f t="shared" si="1"/>
        <v>0.34809999999999997</v>
      </c>
      <c r="S37" s="55">
        <f t="shared" si="1"/>
        <v>0</v>
      </c>
      <c r="T37" s="55">
        <f t="shared" si="1"/>
        <v>0</v>
      </c>
      <c r="U37" s="47">
        <f t="shared" si="1"/>
        <v>0</v>
      </c>
      <c r="V37" s="47"/>
      <c r="W37" s="47"/>
      <c r="X37" s="47"/>
      <c r="Y37" s="47"/>
      <c r="Z37" s="47">
        <f t="shared" si="1"/>
        <v>0</v>
      </c>
      <c r="AA37" s="47">
        <f t="shared" si="1"/>
        <v>0</v>
      </c>
      <c r="AB37" s="47">
        <f t="shared" si="1"/>
        <v>0</v>
      </c>
      <c r="AC37" s="48">
        <f t="shared" si="1"/>
        <v>0</v>
      </c>
      <c r="AD37" s="47">
        <f t="shared" si="1"/>
        <v>0</v>
      </c>
      <c r="AE37" s="47">
        <f t="shared" si="1"/>
        <v>0</v>
      </c>
      <c r="AF37" s="47">
        <f t="shared" si="1"/>
        <v>0</v>
      </c>
      <c r="AG37" s="47">
        <f t="shared" si="1"/>
        <v>0</v>
      </c>
      <c r="AH37" s="47">
        <f t="shared" si="1"/>
        <v>0</v>
      </c>
      <c r="AI37" s="47">
        <f t="shared" si="1"/>
        <v>0</v>
      </c>
    </row>
    <row r="38" spans="1:35" ht="15.75">
      <c r="A38" s="30"/>
      <c r="B38" s="31" t="s">
        <v>94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54">
        <f aca="true" t="shared" si="2" ref="Q38:Q43">R38</f>
        <v>0.06961999999999999</v>
      </c>
      <c r="R38" s="54">
        <f>0.059*1.18</f>
        <v>0.06961999999999999</v>
      </c>
      <c r="S38" s="54"/>
      <c r="T38" s="54"/>
      <c r="U38" s="45"/>
      <c r="V38" s="45"/>
      <c r="W38" s="45"/>
      <c r="X38" s="45"/>
      <c r="Y38" s="45"/>
      <c r="Z38" s="45"/>
      <c r="AA38" s="45"/>
      <c r="AB38" s="45"/>
      <c r="AC38" s="50"/>
      <c r="AD38" s="45"/>
      <c r="AE38" s="45"/>
      <c r="AF38" s="45"/>
      <c r="AG38" s="45"/>
      <c r="AH38" s="45"/>
      <c r="AI38" s="45"/>
    </row>
    <row r="39" spans="1:35" ht="15.75">
      <c r="A39" s="30"/>
      <c r="B39" s="31" t="s">
        <v>93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54">
        <f t="shared" si="2"/>
        <v>0.06961999999999999</v>
      </c>
      <c r="R39" s="54">
        <f>0.059*1.18</f>
        <v>0.06961999999999999</v>
      </c>
      <c r="S39" s="54"/>
      <c r="T39" s="54"/>
      <c r="U39" s="45"/>
      <c r="V39" s="45"/>
      <c r="W39" s="45"/>
      <c r="X39" s="45"/>
      <c r="Y39" s="45"/>
      <c r="Z39" s="45"/>
      <c r="AA39" s="45"/>
      <c r="AB39" s="45"/>
      <c r="AC39" s="50"/>
      <c r="AD39" s="45"/>
      <c r="AE39" s="45"/>
      <c r="AF39" s="45"/>
      <c r="AG39" s="45"/>
      <c r="AH39" s="45"/>
      <c r="AI39" s="45"/>
    </row>
    <row r="40" spans="1:35" ht="15.75">
      <c r="A40" s="30"/>
      <c r="B40" s="31" t="s">
        <v>96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54">
        <f t="shared" si="2"/>
        <v>0.06961999999999999</v>
      </c>
      <c r="R40" s="54">
        <f>0.059*1.18</f>
        <v>0.06961999999999999</v>
      </c>
      <c r="S40" s="54"/>
      <c r="T40" s="54"/>
      <c r="U40" s="45"/>
      <c r="V40" s="45"/>
      <c r="W40" s="45"/>
      <c r="X40" s="45"/>
      <c r="Y40" s="45"/>
      <c r="Z40" s="45"/>
      <c r="AA40" s="45"/>
      <c r="AB40" s="45"/>
      <c r="AC40" s="50"/>
      <c r="AD40" s="45"/>
      <c r="AE40" s="45"/>
      <c r="AF40" s="45"/>
      <c r="AG40" s="45"/>
      <c r="AH40" s="45"/>
      <c r="AI40" s="45"/>
    </row>
    <row r="41" spans="1:35" ht="15.75">
      <c r="A41" s="30"/>
      <c r="B41" s="31" t="s">
        <v>97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54">
        <f t="shared" si="2"/>
        <v>0.06961999999999999</v>
      </c>
      <c r="R41" s="54">
        <f>0.059*1.18</f>
        <v>0.06961999999999999</v>
      </c>
      <c r="S41" s="54"/>
      <c r="T41" s="54"/>
      <c r="U41" s="45"/>
      <c r="V41" s="45"/>
      <c r="W41" s="45"/>
      <c r="X41" s="45"/>
      <c r="Y41" s="45"/>
      <c r="Z41" s="45"/>
      <c r="AA41" s="45"/>
      <c r="AB41" s="45"/>
      <c r="AC41" s="50"/>
      <c r="AD41" s="45"/>
      <c r="AE41" s="45"/>
      <c r="AF41" s="45"/>
      <c r="AG41" s="45"/>
      <c r="AH41" s="45"/>
      <c r="AI41" s="45"/>
    </row>
    <row r="42" spans="1:35" ht="15.75">
      <c r="A42" s="30"/>
      <c r="B42" s="31" t="s">
        <v>98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54">
        <f t="shared" si="2"/>
        <v>0.06961999999999999</v>
      </c>
      <c r="R42" s="54">
        <f>0.059*1.18</f>
        <v>0.06961999999999999</v>
      </c>
      <c r="S42" s="54"/>
      <c r="T42" s="54"/>
      <c r="U42" s="45"/>
      <c r="V42" s="45"/>
      <c r="W42" s="45"/>
      <c r="X42" s="45"/>
      <c r="Y42" s="45"/>
      <c r="Z42" s="45"/>
      <c r="AA42" s="45"/>
      <c r="AB42" s="45"/>
      <c r="AC42" s="50"/>
      <c r="AD42" s="45"/>
      <c r="AE42" s="45"/>
      <c r="AF42" s="45"/>
      <c r="AG42" s="45"/>
      <c r="AH42" s="45"/>
      <c r="AI42" s="45"/>
    </row>
    <row r="43" spans="1:35" ht="15.75">
      <c r="A43" s="30"/>
      <c r="B43" s="31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54">
        <f t="shared" si="2"/>
        <v>0</v>
      </c>
      <c r="R43" s="54"/>
      <c r="S43" s="54"/>
      <c r="T43" s="54"/>
      <c r="U43" s="45"/>
      <c r="V43" s="45"/>
      <c r="W43" s="45"/>
      <c r="X43" s="45"/>
      <c r="Y43" s="45"/>
      <c r="Z43" s="45"/>
      <c r="AA43" s="45"/>
      <c r="AB43" s="45"/>
      <c r="AC43" s="50"/>
      <c r="AD43" s="45"/>
      <c r="AE43" s="45"/>
      <c r="AF43" s="45"/>
      <c r="AG43" s="45"/>
      <c r="AH43" s="45"/>
      <c r="AI43" s="45"/>
    </row>
    <row r="44" spans="1:35" ht="15.75">
      <c r="A44" s="26"/>
      <c r="B44" s="78" t="s">
        <v>82</v>
      </c>
      <c r="C44" s="69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55">
        <f>Q45+Q47+Q57+Q59</f>
        <v>22.575000000000003</v>
      </c>
      <c r="R44" s="55">
        <f>R45+R47+R57+R59</f>
        <v>3.5</v>
      </c>
      <c r="S44" s="55">
        <f>S45+S47+S57+S59</f>
        <v>1.2</v>
      </c>
      <c r="T44" s="55">
        <f>T45+T47+T57+T59</f>
        <v>17.875</v>
      </c>
      <c r="U44" s="56"/>
      <c r="V44" s="47"/>
      <c r="W44" s="47"/>
      <c r="X44" s="47"/>
      <c r="Y44" s="47"/>
      <c r="Z44" s="47"/>
      <c r="AA44" s="47"/>
      <c r="AB44" s="47"/>
      <c r="AC44" s="48"/>
      <c r="AD44" s="47"/>
      <c r="AE44" s="47"/>
      <c r="AF44" s="47"/>
      <c r="AG44" s="47"/>
      <c r="AH44" s="47"/>
      <c r="AI44" s="47"/>
    </row>
    <row r="45" spans="1:35" ht="15.75">
      <c r="A45" s="26"/>
      <c r="B45" s="33" t="s">
        <v>83</v>
      </c>
      <c r="C45" s="69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55">
        <f>SUBTOTAL(9,Q46:Q46)</f>
        <v>8.05</v>
      </c>
      <c r="R45" s="55">
        <f>SUBTOTAL(9,R46:R46)</f>
        <v>3.5</v>
      </c>
      <c r="S45" s="55">
        <f>SUBTOTAL(9,S46:S46)</f>
        <v>1.2</v>
      </c>
      <c r="T45" s="55">
        <f>SUBTOTAL(9,T46:T46)</f>
        <v>3.35</v>
      </c>
      <c r="U45" s="56">
        <f>SUBTOTAL(9,U46:U46)</f>
        <v>0</v>
      </c>
      <c r="V45" s="47"/>
      <c r="W45" s="47"/>
      <c r="X45" s="47"/>
      <c r="Y45" s="47"/>
      <c r="Z45" s="47">
        <f aca="true" t="shared" si="3" ref="Z45:AI45">SUBTOTAL(9,Z46:Z46)</f>
        <v>0</v>
      </c>
      <c r="AA45" s="47">
        <f t="shared" si="3"/>
        <v>0</v>
      </c>
      <c r="AB45" s="47">
        <f t="shared" si="3"/>
        <v>0</v>
      </c>
      <c r="AC45" s="48">
        <f t="shared" si="3"/>
        <v>0</v>
      </c>
      <c r="AD45" s="47">
        <f t="shared" si="3"/>
        <v>0</v>
      </c>
      <c r="AE45" s="47">
        <f t="shared" si="3"/>
        <v>0</v>
      </c>
      <c r="AF45" s="47">
        <f t="shared" si="3"/>
        <v>0</v>
      </c>
      <c r="AG45" s="47">
        <f t="shared" si="3"/>
        <v>0</v>
      </c>
      <c r="AH45" s="47">
        <f t="shared" si="3"/>
        <v>0</v>
      </c>
      <c r="AI45" s="47">
        <f t="shared" si="3"/>
        <v>0</v>
      </c>
    </row>
    <row r="46" spans="1:35" ht="15.75">
      <c r="A46" s="30"/>
      <c r="B46" s="31" t="s">
        <v>105</v>
      </c>
      <c r="C46" s="70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54">
        <f>S46+T46+U46+R46</f>
        <v>8.05</v>
      </c>
      <c r="R46" s="54">
        <v>3.5</v>
      </c>
      <c r="S46" s="54">
        <v>1.2</v>
      </c>
      <c r="T46" s="54">
        <f>3.4+0.45-0.5</f>
        <v>3.35</v>
      </c>
      <c r="U46" s="59"/>
      <c r="V46" s="45"/>
      <c r="W46" s="45"/>
      <c r="X46" s="45"/>
      <c r="Y46" s="45"/>
      <c r="Z46" s="45"/>
      <c r="AA46" s="45"/>
      <c r="AB46" s="45"/>
      <c r="AC46" s="50"/>
      <c r="AD46" s="45"/>
      <c r="AE46" s="45"/>
      <c r="AF46" s="45"/>
      <c r="AG46" s="45"/>
      <c r="AH46" s="45"/>
      <c r="AI46" s="45"/>
    </row>
    <row r="47" spans="1:35" ht="15.75">
      <c r="A47" s="26"/>
      <c r="B47" s="33" t="s">
        <v>84</v>
      </c>
      <c r="C47" s="69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55">
        <f>SUBTOTAL(9,Q48:Q55)</f>
        <v>14.525</v>
      </c>
      <c r="R47" s="55">
        <f>SUBTOTAL(9,R48:R48)</f>
        <v>0</v>
      </c>
      <c r="S47" s="55">
        <f>SUBTOTAL(9,S48:S48)</f>
        <v>0</v>
      </c>
      <c r="T47" s="55">
        <f>SUBTOTAL(9,T48:T55)</f>
        <v>14.525</v>
      </c>
      <c r="U47" s="56">
        <f>SUBTOTAL(9,U48:U48)</f>
        <v>0</v>
      </c>
      <c r="V47" s="47"/>
      <c r="W47" s="47"/>
      <c r="X47" s="47"/>
      <c r="Y47" s="47"/>
      <c r="Z47" s="47">
        <f aca="true" t="shared" si="4" ref="Z47:AI47">SUBTOTAL(9,Z48:Z48)</f>
        <v>0</v>
      </c>
      <c r="AA47" s="47">
        <f t="shared" si="4"/>
        <v>0</v>
      </c>
      <c r="AB47" s="47">
        <f t="shared" si="4"/>
        <v>0</v>
      </c>
      <c r="AC47" s="48">
        <f t="shared" si="4"/>
        <v>0</v>
      </c>
      <c r="AD47" s="47">
        <f t="shared" si="4"/>
        <v>0</v>
      </c>
      <c r="AE47" s="47">
        <f t="shared" si="4"/>
        <v>0</v>
      </c>
      <c r="AF47" s="47">
        <f t="shared" si="4"/>
        <v>0</v>
      </c>
      <c r="AG47" s="47">
        <f t="shared" si="4"/>
        <v>0</v>
      </c>
      <c r="AH47" s="47">
        <f t="shared" si="4"/>
        <v>0</v>
      </c>
      <c r="AI47" s="47">
        <f t="shared" si="4"/>
        <v>0</v>
      </c>
    </row>
    <row r="48" spans="1:35" ht="15.75">
      <c r="A48" s="30"/>
      <c r="B48" s="34" t="s">
        <v>12</v>
      </c>
      <c r="C48" s="70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54">
        <f>U48+T48+S48+R48</f>
        <v>1.2</v>
      </c>
      <c r="R48" s="54"/>
      <c r="S48" s="54"/>
      <c r="T48" s="54">
        <v>1.2</v>
      </c>
      <c r="U48" s="59"/>
      <c r="V48" s="45"/>
      <c r="W48" s="45"/>
      <c r="X48" s="45"/>
      <c r="Y48" s="45"/>
      <c r="Z48" s="45"/>
      <c r="AA48" s="45"/>
      <c r="AB48" s="45"/>
      <c r="AC48" s="50"/>
      <c r="AD48" s="45"/>
      <c r="AE48" s="45"/>
      <c r="AF48" s="45"/>
      <c r="AG48" s="45"/>
      <c r="AH48" s="45"/>
      <c r="AI48" s="45"/>
    </row>
    <row r="49" spans="1:35" ht="15.75">
      <c r="A49" s="30"/>
      <c r="B49" s="34" t="str">
        <f>'[1]приложение 1.1'!B111</f>
        <v>Манипулятор</v>
      </c>
      <c r="C49" s="70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54">
        <f aca="true" t="shared" si="5" ref="Q49:Q55">U49+T49+S49+R49</f>
        <v>0.63</v>
      </c>
      <c r="R49" s="54"/>
      <c r="S49" s="54"/>
      <c r="T49" s="54">
        <f>'[1]приложение 1.1'!U111</f>
        <v>0.63</v>
      </c>
      <c r="U49" s="59"/>
      <c r="V49" s="45"/>
      <c r="W49" s="45"/>
      <c r="X49" s="45"/>
      <c r="Y49" s="45"/>
      <c r="Z49" s="45"/>
      <c r="AA49" s="45"/>
      <c r="AB49" s="45"/>
      <c r="AC49" s="50"/>
      <c r="AD49" s="45"/>
      <c r="AE49" s="45"/>
      <c r="AF49" s="45"/>
      <c r="AG49" s="45"/>
      <c r="AH49" s="45"/>
      <c r="AI49" s="45"/>
    </row>
    <row r="50" spans="1:35" ht="15.75">
      <c r="A50" s="30"/>
      <c r="B50" s="34" t="str">
        <f>'[1]приложение 1.1'!B112</f>
        <v>ГАЗ</v>
      </c>
      <c r="C50" s="70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54">
        <f t="shared" si="5"/>
        <v>0.405</v>
      </c>
      <c r="R50" s="54"/>
      <c r="S50" s="54"/>
      <c r="T50" s="54">
        <f>'[1]приложение 1.1'!U112</f>
        <v>0.405</v>
      </c>
      <c r="U50" s="59"/>
      <c r="V50" s="45"/>
      <c r="W50" s="45"/>
      <c r="X50" s="45"/>
      <c r="Y50" s="45"/>
      <c r="Z50" s="45"/>
      <c r="AA50" s="45"/>
      <c r="AB50" s="45"/>
      <c r="AC50" s="50"/>
      <c r="AD50" s="45"/>
      <c r="AE50" s="45"/>
      <c r="AF50" s="45"/>
      <c r="AG50" s="45"/>
      <c r="AH50" s="45"/>
      <c r="AI50" s="45"/>
    </row>
    <row r="51" spans="1:35" ht="15.75">
      <c r="A51" s="30"/>
      <c r="B51" s="34" t="str">
        <f>'[1]приложение 1.1'!B113</f>
        <v>Автовышка</v>
      </c>
      <c r="C51" s="70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54">
        <f t="shared" si="5"/>
        <v>2.35</v>
      </c>
      <c r="R51" s="54"/>
      <c r="S51" s="54"/>
      <c r="T51" s="54">
        <f>'[1]приложение 1.1'!U113</f>
        <v>2.35</v>
      </c>
      <c r="U51" s="59"/>
      <c r="V51" s="45"/>
      <c r="W51" s="45"/>
      <c r="X51" s="45"/>
      <c r="Y51" s="45"/>
      <c r="Z51" s="45"/>
      <c r="AA51" s="45"/>
      <c r="AB51" s="45"/>
      <c r="AC51" s="50"/>
      <c r="AD51" s="45"/>
      <c r="AE51" s="45"/>
      <c r="AF51" s="45"/>
      <c r="AG51" s="45"/>
      <c r="AH51" s="45"/>
      <c r="AI51" s="45"/>
    </row>
    <row r="52" spans="1:35" ht="15.75">
      <c r="A52" s="30"/>
      <c r="B52" s="34" t="str">
        <f>'[1]приложение 1.1'!B114</f>
        <v>Кран-борт с манипулятором</v>
      </c>
      <c r="C52" s="70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54">
        <f t="shared" si="5"/>
        <v>4</v>
      </c>
      <c r="R52" s="54"/>
      <c r="S52" s="54"/>
      <c r="T52" s="54">
        <f>'[1]приложение 1.1'!U114</f>
        <v>4</v>
      </c>
      <c r="U52" s="59"/>
      <c r="V52" s="45"/>
      <c r="W52" s="45"/>
      <c r="X52" s="45"/>
      <c r="Y52" s="45"/>
      <c r="Z52" s="45"/>
      <c r="AA52" s="45"/>
      <c r="AB52" s="45"/>
      <c r="AC52" s="50"/>
      <c r="AD52" s="45"/>
      <c r="AE52" s="45"/>
      <c r="AF52" s="45"/>
      <c r="AG52" s="45"/>
      <c r="AH52" s="45"/>
      <c r="AI52" s="45"/>
    </row>
    <row r="53" spans="1:35" ht="15.75">
      <c r="A53" s="30"/>
      <c r="B53" s="34" t="str">
        <f>'[1]приложение 1.1'!B115</f>
        <v>Лаборатория</v>
      </c>
      <c r="C53" s="70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54">
        <f t="shared" si="5"/>
        <v>3</v>
      </c>
      <c r="R53" s="54"/>
      <c r="S53" s="54"/>
      <c r="T53" s="54">
        <f>'[1]приложение 1.1'!U115</f>
        <v>3</v>
      </c>
      <c r="U53" s="59"/>
      <c r="V53" s="45"/>
      <c r="W53" s="45"/>
      <c r="X53" s="45"/>
      <c r="Y53" s="45"/>
      <c r="Z53" s="45"/>
      <c r="AA53" s="45"/>
      <c r="AB53" s="45"/>
      <c r="AC53" s="50"/>
      <c r="AD53" s="45"/>
      <c r="AE53" s="45"/>
      <c r="AF53" s="45"/>
      <c r="AG53" s="45"/>
      <c r="AH53" s="45"/>
      <c r="AI53" s="45"/>
    </row>
    <row r="54" spans="1:35" ht="15.75">
      <c r="A54" s="30"/>
      <c r="B54" s="34" t="str">
        <f>'[1]приложение 1.1'!B116</f>
        <v>Трактор (с бурилкой и отвалом)</v>
      </c>
      <c r="C54" s="70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54">
        <f t="shared" si="5"/>
        <v>2.34</v>
      </c>
      <c r="R54" s="54"/>
      <c r="S54" s="54"/>
      <c r="T54" s="54">
        <f>'[1]приложение 1.1'!U116</f>
        <v>2.34</v>
      </c>
      <c r="U54" s="59"/>
      <c r="V54" s="45"/>
      <c r="W54" s="45"/>
      <c r="X54" s="45"/>
      <c r="Y54" s="45"/>
      <c r="Z54" s="45"/>
      <c r="AA54" s="45"/>
      <c r="AB54" s="45"/>
      <c r="AC54" s="50"/>
      <c r="AD54" s="45"/>
      <c r="AE54" s="45"/>
      <c r="AF54" s="45"/>
      <c r="AG54" s="45"/>
      <c r="AH54" s="45"/>
      <c r="AI54" s="45"/>
    </row>
    <row r="55" spans="1:35" ht="15.75">
      <c r="A55" s="30"/>
      <c r="B55" s="34" t="str">
        <f>'[1]приложение 1.1'!B117</f>
        <v>Легковой автомобиль</v>
      </c>
      <c r="C55" s="70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54">
        <f t="shared" si="5"/>
        <v>0.6</v>
      </c>
      <c r="R55" s="54"/>
      <c r="S55" s="54"/>
      <c r="T55" s="54">
        <f>'[1]приложение 1.1'!U117</f>
        <v>0.6</v>
      </c>
      <c r="U55" s="59"/>
      <c r="V55" s="45"/>
      <c r="W55" s="45"/>
      <c r="X55" s="45"/>
      <c r="Y55" s="45"/>
      <c r="Z55" s="45"/>
      <c r="AA55" s="45"/>
      <c r="AB55" s="45"/>
      <c r="AC55" s="50"/>
      <c r="AD55" s="45"/>
      <c r="AE55" s="45"/>
      <c r="AF55" s="45"/>
      <c r="AG55" s="45"/>
      <c r="AH55" s="45"/>
      <c r="AI55" s="45"/>
    </row>
    <row r="56" spans="1:35" ht="15.75">
      <c r="A56" s="30"/>
      <c r="B56" s="34"/>
      <c r="C56" s="70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54"/>
      <c r="R56" s="54"/>
      <c r="S56" s="54"/>
      <c r="T56" s="54"/>
      <c r="U56" s="59"/>
      <c r="V56" s="45"/>
      <c r="W56" s="45"/>
      <c r="X56" s="45"/>
      <c r="Y56" s="45"/>
      <c r="Z56" s="45"/>
      <c r="AA56" s="45"/>
      <c r="AB56" s="45"/>
      <c r="AC56" s="50"/>
      <c r="AD56" s="45"/>
      <c r="AE56" s="45"/>
      <c r="AF56" s="45"/>
      <c r="AG56" s="45"/>
      <c r="AH56" s="45"/>
      <c r="AI56" s="45"/>
    </row>
    <row r="57" spans="1:35" ht="15.75">
      <c r="A57" s="35" t="s">
        <v>86</v>
      </c>
      <c r="B57" s="33" t="s">
        <v>32</v>
      </c>
      <c r="C57" s="69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55">
        <f>SUBTOTAL(9,Q58:Q58)</f>
        <v>0</v>
      </c>
      <c r="R57" s="55">
        <f>SUBTOTAL(9,R58:R58)</f>
        <v>0</v>
      </c>
      <c r="S57" s="55">
        <f>SUBTOTAL(9,S58:S58)</f>
        <v>0</v>
      </c>
      <c r="T57" s="55">
        <f>SUBTOTAL(9,T58:T58)</f>
        <v>0</v>
      </c>
      <c r="U57" s="47">
        <f>SUBTOTAL(9,U58:U58)</f>
        <v>0</v>
      </c>
      <c r="V57" s="47"/>
      <c r="W57" s="47"/>
      <c r="X57" s="47"/>
      <c r="Y57" s="47"/>
      <c r="Z57" s="47">
        <f aca="true" t="shared" si="6" ref="Z57:AI57">SUBTOTAL(9,Z58:Z58)</f>
        <v>0</v>
      </c>
      <c r="AA57" s="47">
        <f t="shared" si="6"/>
        <v>0</v>
      </c>
      <c r="AB57" s="47">
        <f t="shared" si="6"/>
        <v>0</v>
      </c>
      <c r="AC57" s="48">
        <f t="shared" si="6"/>
        <v>0</v>
      </c>
      <c r="AD57" s="47">
        <f t="shared" si="6"/>
        <v>0</v>
      </c>
      <c r="AE57" s="47">
        <f t="shared" si="6"/>
        <v>0</v>
      </c>
      <c r="AF57" s="47">
        <f t="shared" si="6"/>
        <v>0</v>
      </c>
      <c r="AG57" s="47">
        <f t="shared" si="6"/>
        <v>0</v>
      </c>
      <c r="AH57" s="47">
        <f t="shared" si="6"/>
        <v>0</v>
      </c>
      <c r="AI57" s="47">
        <f t="shared" si="6"/>
        <v>0</v>
      </c>
    </row>
    <row r="58" spans="1:35" ht="15.75">
      <c r="A58" s="30"/>
      <c r="B58" s="36"/>
      <c r="C58" s="70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54"/>
      <c r="R58" s="54"/>
      <c r="S58" s="54"/>
      <c r="T58" s="54"/>
      <c r="U58" s="45"/>
      <c r="V58" s="45"/>
      <c r="W58" s="45"/>
      <c r="X58" s="45"/>
      <c r="Y58" s="45"/>
      <c r="Z58" s="45"/>
      <c r="AA58" s="45"/>
      <c r="AB58" s="45"/>
      <c r="AC58" s="50"/>
      <c r="AD58" s="45"/>
      <c r="AE58" s="45"/>
      <c r="AF58" s="45"/>
      <c r="AG58" s="45"/>
      <c r="AH58" s="45"/>
      <c r="AI58" s="45"/>
    </row>
    <row r="59" spans="1:35" ht="15.75">
      <c r="A59" s="26" t="s">
        <v>20</v>
      </c>
      <c r="B59" s="33" t="str">
        <f>'[1]приложение 1.1'!B121</f>
        <v>Создание систем телемеханики и связи</v>
      </c>
      <c r="C59" s="69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55">
        <f>SUBTOTAL(9,Q60:Q60)</f>
        <v>0</v>
      </c>
      <c r="R59" s="55">
        <f>SUBTOTAL(9,R60:R60)</f>
        <v>0</v>
      </c>
      <c r="S59" s="55">
        <f>SUBTOTAL(9,S60:S60)</f>
        <v>0</v>
      </c>
      <c r="T59" s="55">
        <f>SUBTOTAL(9,T60:T60)</f>
        <v>0</v>
      </c>
      <c r="U59" s="47">
        <f>SUBTOTAL(9,U60:U60)</f>
        <v>0</v>
      </c>
      <c r="V59" s="47"/>
      <c r="W59" s="47"/>
      <c r="X59" s="47"/>
      <c r="Y59" s="47"/>
      <c r="Z59" s="47">
        <f aca="true" t="shared" si="7" ref="Z59:AI59">SUBTOTAL(9,Z60:Z60)</f>
        <v>0</v>
      </c>
      <c r="AA59" s="47">
        <f t="shared" si="7"/>
        <v>0</v>
      </c>
      <c r="AB59" s="47">
        <f t="shared" si="7"/>
        <v>0</v>
      </c>
      <c r="AC59" s="48">
        <f t="shared" si="7"/>
        <v>0</v>
      </c>
      <c r="AD59" s="47">
        <f t="shared" si="7"/>
        <v>0</v>
      </c>
      <c r="AE59" s="47">
        <f t="shared" si="7"/>
        <v>0</v>
      </c>
      <c r="AF59" s="47">
        <f t="shared" si="7"/>
        <v>0</v>
      </c>
      <c r="AG59" s="47">
        <f t="shared" si="7"/>
        <v>0</v>
      </c>
      <c r="AH59" s="47">
        <f t="shared" si="7"/>
        <v>0</v>
      </c>
      <c r="AI59" s="47">
        <f t="shared" si="7"/>
        <v>0</v>
      </c>
    </row>
    <row r="60" spans="1:35" ht="15.75">
      <c r="A60" s="30"/>
      <c r="B60" s="36"/>
      <c r="C60" s="70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54"/>
      <c r="R60" s="54"/>
      <c r="S60" s="54"/>
      <c r="T60" s="54"/>
      <c r="U60" s="45"/>
      <c r="V60" s="45"/>
      <c r="W60" s="45"/>
      <c r="X60" s="45"/>
      <c r="Y60" s="45"/>
      <c r="Z60" s="45"/>
      <c r="AA60" s="45"/>
      <c r="AB60" s="45"/>
      <c r="AC60" s="50"/>
      <c r="AD60" s="45"/>
      <c r="AE60" s="45"/>
      <c r="AF60" s="45"/>
      <c r="AG60" s="45"/>
      <c r="AH60" s="45"/>
      <c r="AI60" s="45"/>
    </row>
    <row r="61" spans="1:35" ht="15.75">
      <c r="A61" s="26" t="s">
        <v>22</v>
      </c>
      <c r="B61" s="33" t="str">
        <f>'[1]приложение 1.1'!B123</f>
        <v>Установка устройств регулирования напряжения и компенсации реактивной мощности</v>
      </c>
      <c r="C61" s="69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55"/>
      <c r="R61" s="55"/>
      <c r="S61" s="55"/>
      <c r="T61" s="55"/>
      <c r="U61" s="47"/>
      <c r="V61" s="47"/>
      <c r="W61" s="47"/>
      <c r="X61" s="47"/>
      <c r="Y61" s="47"/>
      <c r="Z61" s="47"/>
      <c r="AA61" s="47"/>
      <c r="AB61" s="47"/>
      <c r="AC61" s="48"/>
      <c r="AD61" s="47"/>
      <c r="AE61" s="47"/>
      <c r="AF61" s="47"/>
      <c r="AG61" s="47"/>
      <c r="AH61" s="47"/>
      <c r="AI61" s="47"/>
    </row>
    <row r="62" spans="1:35" ht="15.75">
      <c r="A62" s="30"/>
      <c r="B62" s="36"/>
      <c r="C62" s="70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54"/>
      <c r="R62" s="54"/>
      <c r="S62" s="54"/>
      <c r="T62" s="54"/>
      <c r="U62" s="45"/>
      <c r="V62" s="45"/>
      <c r="W62" s="45"/>
      <c r="X62" s="45"/>
      <c r="Y62" s="45"/>
      <c r="Z62" s="45"/>
      <c r="AA62" s="45"/>
      <c r="AB62" s="45"/>
      <c r="AC62" s="50"/>
      <c r="AD62" s="45"/>
      <c r="AE62" s="45"/>
      <c r="AF62" s="45"/>
      <c r="AG62" s="45"/>
      <c r="AH62" s="45"/>
      <c r="AI62" s="45"/>
    </row>
    <row r="63" spans="1:35" ht="15.75">
      <c r="A63" s="26" t="s">
        <v>87</v>
      </c>
      <c r="B63" s="37" t="str">
        <f>'[1]приложение 1.1'!B141</f>
        <v>Новое строительство , в.т.ч.:</v>
      </c>
      <c r="C63" s="73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55">
        <f>Q64</f>
        <v>83.711866</v>
      </c>
      <c r="R63" s="55">
        <f>R64</f>
        <v>13.794020000000002</v>
      </c>
      <c r="S63" s="55">
        <f>S64</f>
        <v>12.172441</v>
      </c>
      <c r="T63" s="55">
        <f>T64</f>
        <v>57.745405</v>
      </c>
      <c r="U63" s="55"/>
      <c r="V63" s="47"/>
      <c r="W63" s="47"/>
      <c r="X63" s="47"/>
      <c r="Y63" s="47"/>
      <c r="Z63" s="47"/>
      <c r="AA63" s="47"/>
      <c r="AB63" s="47"/>
      <c r="AC63" s="72"/>
      <c r="AD63" s="46"/>
      <c r="AE63" s="46"/>
      <c r="AF63" s="47"/>
      <c r="AG63" s="47"/>
      <c r="AH63" s="48"/>
      <c r="AI63" s="47"/>
    </row>
    <row r="64" spans="1:35" ht="15.75">
      <c r="A64" s="26" t="s">
        <v>88</v>
      </c>
      <c r="B64" s="38" t="str">
        <f>'[1]приложение 1.1'!B142</f>
        <v>Энергосбережение и повышение энергетической эффективности</v>
      </c>
      <c r="C64" s="65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55">
        <f>Q66+Q84+Q88+Q100+Q109</f>
        <v>83.711866</v>
      </c>
      <c r="R64" s="55">
        <f>R66+R84+R88+R100+R109</f>
        <v>13.794020000000002</v>
      </c>
      <c r="S64" s="55">
        <f>S66+S84+S88+S100+S109</f>
        <v>12.172441</v>
      </c>
      <c r="T64" s="55">
        <f>T66+T84+T88+T100+T109</f>
        <v>57.745405</v>
      </c>
      <c r="U64" s="55"/>
      <c r="V64" s="47"/>
      <c r="W64" s="47"/>
      <c r="X64" s="47"/>
      <c r="Y64" s="47"/>
      <c r="Z64" s="47"/>
      <c r="AA64" s="47"/>
      <c r="AB64" s="47"/>
      <c r="AC64" s="72"/>
      <c r="AD64" s="46"/>
      <c r="AE64" s="46"/>
      <c r="AF64" s="47"/>
      <c r="AG64" s="47"/>
      <c r="AH64" s="48"/>
      <c r="AI64" s="47"/>
    </row>
    <row r="65" spans="1:35" ht="15.75">
      <c r="A65" s="26"/>
      <c r="B65" s="33" t="s">
        <v>69</v>
      </c>
      <c r="C65" s="69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55">
        <f>Q66+Q84+Q76</f>
        <v>77.88700600000001</v>
      </c>
      <c r="R65" s="55">
        <f>R66+R84+R76</f>
        <v>4.01052</v>
      </c>
      <c r="S65" s="55">
        <f>S66+S84+S76</f>
        <v>18.412081</v>
      </c>
      <c r="T65" s="55">
        <f>T66+T84+T76</f>
        <v>55.464405</v>
      </c>
      <c r="U65" s="55"/>
      <c r="V65" s="47"/>
      <c r="W65" s="47"/>
      <c r="X65" s="47"/>
      <c r="Y65" s="47"/>
      <c r="Z65" s="47"/>
      <c r="AA65" s="47"/>
      <c r="AB65" s="47"/>
      <c r="AC65" s="72"/>
      <c r="AD65" s="46"/>
      <c r="AE65" s="46"/>
      <c r="AF65" s="47"/>
      <c r="AG65" s="47"/>
      <c r="AH65" s="48"/>
      <c r="AI65" s="47"/>
    </row>
    <row r="66" spans="1:35" ht="15.75">
      <c r="A66" s="26"/>
      <c r="B66" s="33" t="s">
        <v>70</v>
      </c>
      <c r="C66" s="69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55">
        <f>Q67+Q76</f>
        <v>49.337886000000005</v>
      </c>
      <c r="R66" s="55">
        <f>R67+R76</f>
        <v>2.2750399999999997</v>
      </c>
      <c r="S66" s="55">
        <f>S67+S76</f>
        <v>11.822441</v>
      </c>
      <c r="T66" s="55">
        <f>T67+T76</f>
        <v>35.240404999999996</v>
      </c>
      <c r="U66" s="55"/>
      <c r="V66" s="47"/>
      <c r="W66" s="47"/>
      <c r="X66" s="47"/>
      <c r="Y66" s="47"/>
      <c r="Z66" s="47"/>
      <c r="AA66" s="47"/>
      <c r="AB66" s="47"/>
      <c r="AC66" s="72"/>
      <c r="AD66" s="46"/>
      <c r="AE66" s="46"/>
      <c r="AF66" s="47"/>
      <c r="AG66" s="47"/>
      <c r="AH66" s="48"/>
      <c r="AI66" s="47"/>
    </row>
    <row r="67" spans="1:35" ht="15.75">
      <c r="A67" s="26"/>
      <c r="B67" s="33" t="s">
        <v>71</v>
      </c>
      <c r="C67" s="69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55">
        <f>Q68</f>
        <v>28.868766</v>
      </c>
      <c r="R67" s="55">
        <f>R68</f>
        <v>0.63956</v>
      </c>
      <c r="S67" s="55">
        <f>S68</f>
        <v>5.582801</v>
      </c>
      <c r="T67" s="55">
        <f>T68</f>
        <v>22.646404999999998</v>
      </c>
      <c r="U67" s="53"/>
      <c r="V67" s="47"/>
      <c r="W67" s="47"/>
      <c r="X67" s="47"/>
      <c r="Y67" s="47"/>
      <c r="Z67" s="47"/>
      <c r="AA67" s="47"/>
      <c r="AB67" s="47"/>
      <c r="AC67" s="72"/>
      <c r="AD67" s="46"/>
      <c r="AE67" s="46"/>
      <c r="AF67" s="47"/>
      <c r="AG67" s="47"/>
      <c r="AH67" s="48"/>
      <c r="AI67" s="47"/>
    </row>
    <row r="68" spans="1:35" ht="15.75">
      <c r="A68" s="26"/>
      <c r="B68" s="33" t="s">
        <v>72</v>
      </c>
      <c r="C68" s="69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55">
        <f>SUBTOTAL(9,Q69:Q73)+Q75+Q74</f>
        <v>28.868766</v>
      </c>
      <c r="R68" s="55">
        <f>SUBTOTAL(9,R69:R73)+R75+R74</f>
        <v>0.63956</v>
      </c>
      <c r="S68" s="55">
        <f>SUBTOTAL(9,S69:S73)+S75+S74</f>
        <v>5.582801</v>
      </c>
      <c r="T68" s="55">
        <f>SUBTOTAL(9,T69:T73)+T75+T74</f>
        <v>22.646404999999998</v>
      </c>
      <c r="U68" s="53">
        <f>SUBTOTAL(9,U69:U70)</f>
        <v>0</v>
      </c>
      <c r="V68" s="47"/>
      <c r="W68" s="47"/>
      <c r="X68" s="47"/>
      <c r="Y68" s="47"/>
      <c r="Z68" s="47">
        <f>SUBTOTAL(9,Z69:Z70)</f>
        <v>0</v>
      </c>
      <c r="AA68" s="47">
        <f>SUBTOTAL(9,AA69:AA70)</f>
        <v>0</v>
      </c>
      <c r="AB68" s="47">
        <f>SUBTOTAL(9,AB69:AB70)</f>
        <v>0</v>
      </c>
      <c r="AC68" s="72">
        <f>SUBTOTAL(9,AC69:AC70)</f>
        <v>0</v>
      </c>
      <c r="AD68" s="46" t="s">
        <v>106</v>
      </c>
      <c r="AE68" s="46" t="s">
        <v>106</v>
      </c>
      <c r="AF68" s="47">
        <f>SUBTOTAL(9,AF69:AF70)</f>
        <v>0</v>
      </c>
      <c r="AG68" s="47">
        <f>SUBTOTAL(9,AG69:AG70)</f>
        <v>0</v>
      </c>
      <c r="AH68" s="48"/>
      <c r="AI68" s="47">
        <f>SUBTOTAL(9,AI69:AI70)</f>
        <v>0</v>
      </c>
    </row>
    <row r="69" spans="1:35" ht="15.75">
      <c r="A69" s="30"/>
      <c r="B69" s="31" t="s">
        <v>101</v>
      </c>
      <c r="C69" s="70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54">
        <f>S69+T69+U69+R69</f>
        <v>2.247486</v>
      </c>
      <c r="R69" s="54">
        <v>0.17936</v>
      </c>
      <c r="S69" s="54">
        <f>0.919-0.17968+0.00004</f>
        <v>0.73936</v>
      </c>
      <c r="T69" s="54">
        <v>1.328766</v>
      </c>
      <c r="U69" s="54">
        <v>0</v>
      </c>
      <c r="V69" s="45"/>
      <c r="W69" s="45"/>
      <c r="X69" s="45"/>
      <c r="Y69" s="45"/>
      <c r="Z69" s="45"/>
      <c r="AA69" s="45"/>
      <c r="AB69" s="45"/>
      <c r="AC69" s="50"/>
      <c r="AD69" s="45">
        <v>2011</v>
      </c>
      <c r="AE69" s="45">
        <v>30</v>
      </c>
      <c r="AF69" s="49"/>
      <c r="AG69" s="45"/>
      <c r="AH69" s="50">
        <v>1.6</v>
      </c>
      <c r="AI69" s="45"/>
    </row>
    <row r="70" spans="1:35" ht="15.75">
      <c r="A70" s="30"/>
      <c r="B70" s="31" t="s">
        <v>102</v>
      </c>
      <c r="C70" s="70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54">
        <f>S70+T70+U70+R70</f>
        <v>5.75722</v>
      </c>
      <c r="R70" s="54">
        <v>0.4602</v>
      </c>
      <c r="S70" s="54">
        <f>1.95-0.05478-0.0002</f>
        <v>1.89502</v>
      </c>
      <c r="T70" s="54">
        <v>3.402</v>
      </c>
      <c r="U70" s="54">
        <v>0</v>
      </c>
      <c r="V70" s="45"/>
      <c r="W70" s="45"/>
      <c r="X70" s="45"/>
      <c r="Y70" s="45"/>
      <c r="Z70" s="45"/>
      <c r="AA70" s="45"/>
      <c r="AB70" s="45"/>
      <c r="AC70" s="50"/>
      <c r="AD70" s="45">
        <v>2011</v>
      </c>
      <c r="AE70" s="45">
        <v>30</v>
      </c>
      <c r="AF70" s="49"/>
      <c r="AG70" s="45"/>
      <c r="AH70" s="50">
        <v>4.1</v>
      </c>
      <c r="AI70" s="45"/>
    </row>
    <row r="71" spans="1:35" ht="15.75">
      <c r="A71" s="30"/>
      <c r="B71" s="31" t="str">
        <f>'[1]приложение 1.1'!B173</f>
        <v>Строительство ВЛ-0,4 кВ ТП-1512 ул.Огневая,ул.Войсковая</v>
      </c>
      <c r="C71" s="70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54">
        <f>'[1]приложение 1.1'!U173</f>
        <v>3.9440600000000003</v>
      </c>
      <c r="R71" s="54"/>
      <c r="S71" s="54">
        <f>Q71*0.35</f>
        <v>1.3804210000000001</v>
      </c>
      <c r="T71" s="54">
        <f>Q71-R71-S71</f>
        <v>2.5636390000000002</v>
      </c>
      <c r="U71" s="54"/>
      <c r="V71" s="45"/>
      <c r="W71" s="45"/>
      <c r="X71" s="45"/>
      <c r="Y71" s="45"/>
      <c r="Z71" s="45"/>
      <c r="AA71" s="45"/>
      <c r="AB71" s="45"/>
      <c r="AC71" s="50"/>
      <c r="AD71" s="45">
        <v>2011</v>
      </c>
      <c r="AE71" s="45">
        <v>30</v>
      </c>
      <c r="AF71" s="49"/>
      <c r="AG71" s="45"/>
      <c r="AH71" s="50">
        <v>0.7</v>
      </c>
      <c r="AI71" s="45"/>
    </row>
    <row r="72" spans="1:35" ht="15.75">
      <c r="A72" s="30"/>
      <c r="B72" s="31" t="str">
        <f>'[1]приложение 1.1'!B174</f>
        <v>Строительство ВЛ-0,4 кВ ТП-989 ул.Цолгинская</v>
      </c>
      <c r="C72" s="70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54">
        <f>'[1]приложение 1.1'!U174</f>
        <v>0.96</v>
      </c>
      <c r="R72" s="54"/>
      <c r="S72" s="54">
        <f>Q72*0.35</f>
        <v>0.33599999999999997</v>
      </c>
      <c r="T72" s="54">
        <f>Q72-R72-S72</f>
        <v>0.624</v>
      </c>
      <c r="U72" s="54"/>
      <c r="V72" s="45"/>
      <c r="W72" s="45"/>
      <c r="X72" s="45"/>
      <c r="Y72" s="45"/>
      <c r="Z72" s="45"/>
      <c r="AA72" s="45"/>
      <c r="AB72" s="45"/>
      <c r="AC72" s="50"/>
      <c r="AD72" s="45">
        <v>2011</v>
      </c>
      <c r="AE72" s="45">
        <v>30</v>
      </c>
      <c r="AF72" s="49"/>
      <c r="AG72" s="45"/>
      <c r="AH72" s="50">
        <v>0.6</v>
      </c>
      <c r="AI72" s="45"/>
    </row>
    <row r="73" spans="1:35" ht="15.75">
      <c r="A73" s="30"/>
      <c r="B73" s="31" t="str">
        <f>'[1]приложение 1.1'!B175</f>
        <v>Строительство  ВЛ-0,4 кВ ТП-938 ул.Державная</v>
      </c>
      <c r="C73" s="70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54">
        <f>'[1]приложение 1.1'!U175</f>
        <v>1.4400000000000002</v>
      </c>
      <c r="R73" s="54"/>
      <c r="S73" s="54">
        <f>Q73*0.35</f>
        <v>0.504</v>
      </c>
      <c r="T73" s="54">
        <f>Q73-S73</f>
        <v>0.9360000000000002</v>
      </c>
      <c r="U73" s="54"/>
      <c r="V73" s="45"/>
      <c r="W73" s="45"/>
      <c r="X73" s="45"/>
      <c r="Y73" s="45"/>
      <c r="Z73" s="45"/>
      <c r="AA73" s="45"/>
      <c r="AB73" s="45"/>
      <c r="AC73" s="50"/>
      <c r="AD73" s="45">
        <v>2011</v>
      </c>
      <c r="AE73" s="45">
        <v>30</v>
      </c>
      <c r="AF73" s="49"/>
      <c r="AG73" s="45"/>
      <c r="AH73" s="50">
        <v>0.9</v>
      </c>
      <c r="AI73" s="45"/>
    </row>
    <row r="74" spans="1:35" ht="15.75">
      <c r="A74" s="30"/>
      <c r="B74" s="31" t="str">
        <f>'[1]приложение 1.1'!B176</f>
        <v>Строительство ВЛ-0,4 кВ в п.Тулунжа ул.Песочная</v>
      </c>
      <c r="C74" s="70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54">
        <f>'[1]приложение 1.1'!P176</f>
        <v>2.08</v>
      </c>
      <c r="R74" s="54"/>
      <c r="S74" s="54">
        <f>Q74*0.35</f>
        <v>0.728</v>
      </c>
      <c r="T74" s="54">
        <f>Q74-S74</f>
        <v>1.352</v>
      </c>
      <c r="U74" s="54"/>
      <c r="V74" s="45"/>
      <c r="W74" s="45"/>
      <c r="X74" s="45"/>
      <c r="Y74" s="45"/>
      <c r="Z74" s="45"/>
      <c r="AA74" s="45"/>
      <c r="AB74" s="45"/>
      <c r="AC74" s="50"/>
      <c r="AD74" s="45">
        <v>2011</v>
      </c>
      <c r="AE74" s="45">
        <v>30</v>
      </c>
      <c r="AF74" s="49"/>
      <c r="AG74" s="45"/>
      <c r="AH74" s="50">
        <v>1.3</v>
      </c>
      <c r="AI74" s="45"/>
    </row>
    <row r="75" spans="1:35" ht="15.75">
      <c r="A75" s="30"/>
      <c r="B75" s="31" t="s">
        <v>38</v>
      </c>
      <c r="C75" s="70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54">
        <f>8*1.18+3</f>
        <v>12.44</v>
      </c>
      <c r="R75" s="54"/>
      <c r="S75" s="54"/>
      <c r="T75" s="54">
        <v>12.44</v>
      </c>
      <c r="U75" s="54"/>
      <c r="V75" s="45"/>
      <c r="W75" s="45"/>
      <c r="X75" s="45"/>
      <c r="Y75" s="45"/>
      <c r="Z75" s="45"/>
      <c r="AA75" s="45"/>
      <c r="AB75" s="45"/>
      <c r="AC75" s="50"/>
      <c r="AD75" s="45"/>
      <c r="AE75" s="45"/>
      <c r="AF75" s="45"/>
      <c r="AG75" s="45"/>
      <c r="AH75" s="50">
        <f>'[1]Приложение 1.3'!E74</f>
        <v>14</v>
      </c>
      <c r="AI75" s="45"/>
    </row>
    <row r="76" spans="1:35" ht="15.75">
      <c r="A76" s="26"/>
      <c r="B76" s="33" t="s">
        <v>73</v>
      </c>
      <c r="C76" s="69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55">
        <f>Q77+Q82</f>
        <v>20.469120000000004</v>
      </c>
      <c r="R76" s="55">
        <f>R77+R82</f>
        <v>1.6354799999999998</v>
      </c>
      <c r="S76" s="55">
        <f>S77+S82</f>
        <v>6.23964</v>
      </c>
      <c r="T76" s="55">
        <f>T77+T82</f>
        <v>12.594000000000001</v>
      </c>
      <c r="U76" s="55"/>
      <c r="V76" s="47"/>
      <c r="W76" s="47"/>
      <c r="X76" s="47"/>
      <c r="Y76" s="47"/>
      <c r="Z76" s="47"/>
      <c r="AA76" s="47"/>
      <c r="AB76" s="47"/>
      <c r="AC76" s="72"/>
      <c r="AD76" s="46"/>
      <c r="AE76" s="46"/>
      <c r="AF76" s="47"/>
      <c r="AG76" s="47"/>
      <c r="AH76" s="48"/>
      <c r="AI76" s="47"/>
    </row>
    <row r="77" spans="1:35" ht="15.75">
      <c r="A77" s="26"/>
      <c r="B77" s="33" t="s">
        <v>74</v>
      </c>
      <c r="C77" s="69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55">
        <f>SUBTOTAL(9,Q78:Q81)</f>
        <v>20.469120000000004</v>
      </c>
      <c r="R77" s="55">
        <f>SUBTOTAL(9,R78:R81)</f>
        <v>1.6354799999999998</v>
      </c>
      <c r="S77" s="55">
        <f>SUBTOTAL(9,S78:S81)</f>
        <v>6.23964</v>
      </c>
      <c r="T77" s="55">
        <f>SUBTOTAL(9,T78:T81)</f>
        <v>12.594000000000001</v>
      </c>
      <c r="U77" s="55">
        <f>SUBTOTAL(9,U78:U81)</f>
        <v>0</v>
      </c>
      <c r="V77" s="47"/>
      <c r="W77" s="47"/>
      <c r="X77" s="47"/>
      <c r="Y77" s="47"/>
      <c r="Z77" s="47">
        <f>SUBTOTAL(9,Z78:Z81)</f>
        <v>0</v>
      </c>
      <c r="AA77" s="47">
        <f>SUBTOTAL(9,AA78:AA81)</f>
        <v>0</v>
      </c>
      <c r="AB77" s="47">
        <f>SUBTOTAL(9,AB78:AB81)</f>
        <v>0</v>
      </c>
      <c r="AC77" s="72">
        <f>SUBTOTAL(9,AC78:AC81)</f>
        <v>0</v>
      </c>
      <c r="AD77" s="46" t="s">
        <v>106</v>
      </c>
      <c r="AE77" s="46" t="s">
        <v>106</v>
      </c>
      <c r="AF77" s="47">
        <f>SUBTOTAL(9,AG78:AG81)</f>
        <v>0</v>
      </c>
      <c r="AG77" s="47"/>
      <c r="AH77" s="48"/>
      <c r="AI77" s="47">
        <f>SUBTOTAL(9,AI78:AI81)</f>
        <v>0</v>
      </c>
    </row>
    <row r="78" spans="1:35" ht="15.75">
      <c r="A78" s="30"/>
      <c r="B78" s="34" t="s">
        <v>0</v>
      </c>
      <c r="C78" s="70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54">
        <f>S78+T78+U78+R78</f>
        <v>4.9554</v>
      </c>
      <c r="R78" s="54">
        <v>0.37996</v>
      </c>
      <c r="S78" s="54">
        <f>1.941-0.37956</f>
        <v>1.5614400000000002</v>
      </c>
      <c r="T78" s="54">
        <f>2.814+0.2</f>
        <v>3.0140000000000002</v>
      </c>
      <c r="U78" s="54"/>
      <c r="V78" s="45"/>
      <c r="W78" s="45"/>
      <c r="X78" s="45"/>
      <c r="Y78" s="45"/>
      <c r="Z78" s="45"/>
      <c r="AA78" s="45"/>
      <c r="AB78" s="45"/>
      <c r="AC78" s="50"/>
      <c r="AD78" s="45">
        <v>2011</v>
      </c>
      <c r="AE78" s="45">
        <v>30</v>
      </c>
      <c r="AF78" s="51"/>
      <c r="AG78" s="52"/>
      <c r="AH78" s="50">
        <v>2</v>
      </c>
      <c r="AI78" s="45"/>
    </row>
    <row r="79" spans="1:35" ht="15.75">
      <c r="A79" s="30"/>
      <c r="B79" s="34" t="s">
        <v>25</v>
      </c>
      <c r="C79" s="70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54">
        <f>S79+T79+U79+R79</f>
        <v>0.50032</v>
      </c>
      <c r="R79" s="54">
        <v>0.04012</v>
      </c>
      <c r="S79" s="54">
        <v>0.1102</v>
      </c>
      <c r="T79" s="54">
        <f>0.35</f>
        <v>0.35</v>
      </c>
      <c r="U79" s="54"/>
      <c r="V79" s="45"/>
      <c r="W79" s="45"/>
      <c r="X79" s="45"/>
      <c r="Y79" s="45"/>
      <c r="Z79" s="45"/>
      <c r="AA79" s="45"/>
      <c r="AB79" s="45"/>
      <c r="AC79" s="50"/>
      <c r="AD79" s="45">
        <v>2011</v>
      </c>
      <c r="AE79" s="45">
        <v>30</v>
      </c>
      <c r="AF79" s="51"/>
      <c r="AG79" s="52"/>
      <c r="AH79" s="50">
        <v>0.35</v>
      </c>
      <c r="AI79" s="45"/>
    </row>
    <row r="80" spans="1:35" ht="15.75">
      <c r="A80" s="30"/>
      <c r="B80" s="34" t="s">
        <v>26</v>
      </c>
      <c r="C80" s="70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54">
        <f>U80+T80+S80+R80</f>
        <v>7.5067</v>
      </c>
      <c r="R80" s="54">
        <v>0.6077</v>
      </c>
      <c r="S80" s="54">
        <f>2.344-0.06</f>
        <v>2.284</v>
      </c>
      <c r="T80" s="54">
        <f>4.598+0.049+0.41-0.3-0.142</f>
        <v>4.615</v>
      </c>
      <c r="U80" s="59">
        <v>0</v>
      </c>
      <c r="V80" s="45"/>
      <c r="W80" s="45"/>
      <c r="X80" s="45"/>
      <c r="Y80" s="45"/>
      <c r="Z80" s="45"/>
      <c r="AA80" s="45"/>
      <c r="AB80" s="45"/>
      <c r="AC80" s="50"/>
      <c r="AD80" s="45">
        <v>2011</v>
      </c>
      <c r="AE80" s="45">
        <v>30</v>
      </c>
      <c r="AF80" s="51"/>
      <c r="AG80" s="52"/>
      <c r="AH80" s="50">
        <v>3</v>
      </c>
      <c r="AI80" s="45"/>
    </row>
    <row r="81" spans="1:35" ht="15.75">
      <c r="A81" s="30"/>
      <c r="B81" s="34" t="s">
        <v>27</v>
      </c>
      <c r="C81" s="70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54">
        <f>U81+T81+S81+R81</f>
        <v>7.5067</v>
      </c>
      <c r="R81" s="54">
        <v>0.6077</v>
      </c>
      <c r="S81" s="54">
        <f>2.344-0.06</f>
        <v>2.284</v>
      </c>
      <c r="T81" s="54">
        <f>4.647+0.41-0.3-0.142</f>
        <v>4.615</v>
      </c>
      <c r="U81" s="54">
        <v>0</v>
      </c>
      <c r="V81" s="45"/>
      <c r="W81" s="45"/>
      <c r="X81" s="45"/>
      <c r="Y81" s="45"/>
      <c r="Z81" s="45"/>
      <c r="AA81" s="45"/>
      <c r="AB81" s="45"/>
      <c r="AC81" s="50"/>
      <c r="AD81" s="45">
        <v>2011</v>
      </c>
      <c r="AE81" s="45">
        <v>30</v>
      </c>
      <c r="AF81" s="51"/>
      <c r="AG81" s="52"/>
      <c r="AH81" s="50">
        <v>3</v>
      </c>
      <c r="AI81" s="45"/>
    </row>
    <row r="82" spans="1:35" ht="15.75">
      <c r="A82" s="26"/>
      <c r="B82" s="78" t="s">
        <v>75</v>
      </c>
      <c r="C82" s="69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55">
        <f>SUBTOTAL(9,Q83:Q83)</f>
        <v>0</v>
      </c>
      <c r="R82" s="55">
        <f>SUBTOTAL(9,R83:R83)</f>
        <v>0</v>
      </c>
      <c r="S82" s="55">
        <f>SUBTOTAL(9,S83:S83)</f>
        <v>0</v>
      </c>
      <c r="T82" s="55">
        <f>SUBTOTAL(9,T83:T83)</f>
        <v>0</v>
      </c>
      <c r="U82" s="56">
        <f>SUBTOTAL(9,U83:U83)</f>
        <v>0</v>
      </c>
      <c r="V82" s="47"/>
      <c r="W82" s="47"/>
      <c r="X82" s="47"/>
      <c r="Y82" s="47"/>
      <c r="Z82" s="47">
        <f>SUBTOTAL(9,Z83:Z83)</f>
        <v>0</v>
      </c>
      <c r="AA82" s="47">
        <f>SUBTOTAL(9,AA83:AA83)</f>
        <v>0</v>
      </c>
      <c r="AB82" s="47">
        <f>SUBTOTAL(9,AB83:AB83)</f>
        <v>0</v>
      </c>
      <c r="AC82" s="48">
        <f>SUBTOTAL(9,AC83:AC83)</f>
        <v>0</v>
      </c>
      <c r="AD82" s="47" t="s">
        <v>106</v>
      </c>
      <c r="AE82" s="47" t="s">
        <v>106</v>
      </c>
      <c r="AF82" s="47">
        <f>SUBTOTAL(9,AF83:AF83)</f>
        <v>0</v>
      </c>
      <c r="AG82" s="47">
        <f>SUBTOTAL(9,AG83:AG83)</f>
        <v>0</v>
      </c>
      <c r="AH82" s="47">
        <f>SUBTOTAL(9,AH83:AH83)</f>
        <v>0</v>
      </c>
      <c r="AI82" s="47">
        <f>SUBTOTAL(9,AI83:AI83)</f>
        <v>0</v>
      </c>
    </row>
    <row r="83" spans="1:35" ht="15.75">
      <c r="A83" s="30"/>
      <c r="B83" s="34"/>
      <c r="C83" s="70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54"/>
      <c r="R83" s="54"/>
      <c r="S83" s="54"/>
      <c r="T83" s="54"/>
      <c r="U83" s="45"/>
      <c r="V83" s="45"/>
      <c r="W83" s="45"/>
      <c r="X83" s="45"/>
      <c r="Y83" s="45"/>
      <c r="Z83" s="45"/>
      <c r="AA83" s="45"/>
      <c r="AB83" s="45"/>
      <c r="AC83" s="50"/>
      <c r="AD83" s="45"/>
      <c r="AE83" s="45"/>
      <c r="AF83" s="45"/>
      <c r="AG83" s="45"/>
      <c r="AH83" s="45"/>
      <c r="AI83" s="45"/>
    </row>
    <row r="84" spans="1:35" ht="15.75">
      <c r="A84" s="26"/>
      <c r="B84" s="28" t="s">
        <v>76</v>
      </c>
      <c r="C84" s="69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55">
        <f>Q85</f>
        <v>8.08</v>
      </c>
      <c r="R84" s="55">
        <f>R85</f>
        <v>0.1</v>
      </c>
      <c r="S84" s="55">
        <f>S85</f>
        <v>0.35</v>
      </c>
      <c r="T84" s="55">
        <f>T85</f>
        <v>7.63</v>
      </c>
      <c r="U84" s="47"/>
      <c r="V84" s="47"/>
      <c r="W84" s="47"/>
      <c r="X84" s="47"/>
      <c r="Y84" s="47"/>
      <c r="Z84" s="47"/>
      <c r="AA84" s="47"/>
      <c r="AB84" s="47"/>
      <c r="AC84" s="48"/>
      <c r="AD84" s="47"/>
      <c r="AE84" s="47"/>
      <c r="AF84" s="47"/>
      <c r="AG84" s="47"/>
      <c r="AH84" s="47"/>
      <c r="AI84" s="47"/>
    </row>
    <row r="85" spans="1:35" ht="15.75">
      <c r="A85" s="26"/>
      <c r="B85" s="33" t="s">
        <v>79</v>
      </c>
      <c r="C85" s="69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55">
        <f>SUBTOTAL(9,Q86:Q87)</f>
        <v>8.08</v>
      </c>
      <c r="R85" s="55">
        <f>SUBTOTAL(9,R86:R87)</f>
        <v>0.1</v>
      </c>
      <c r="S85" s="55">
        <f>SUBTOTAL(9,S86:S87)</f>
        <v>0.35</v>
      </c>
      <c r="T85" s="55">
        <f>SUBTOTAL(9,T86:T87)</f>
        <v>7.63</v>
      </c>
      <c r="U85" s="47">
        <f>SUBTOTAL(9,U86:U86)</f>
        <v>0</v>
      </c>
      <c r="V85" s="47"/>
      <c r="W85" s="47"/>
      <c r="X85" s="47"/>
      <c r="Y85" s="47"/>
      <c r="Z85" s="47">
        <f aca="true" t="shared" si="8" ref="Z85:AI85">SUBTOTAL(9,Z86:Z86)</f>
        <v>0</v>
      </c>
      <c r="AA85" s="47">
        <f t="shared" si="8"/>
        <v>0</v>
      </c>
      <c r="AB85" s="47">
        <f t="shared" si="8"/>
        <v>0</v>
      </c>
      <c r="AC85" s="48"/>
      <c r="AD85" s="47">
        <f t="shared" si="8"/>
        <v>0</v>
      </c>
      <c r="AE85" s="47">
        <f t="shared" si="8"/>
        <v>0</v>
      </c>
      <c r="AF85" s="47">
        <f t="shared" si="8"/>
        <v>0</v>
      </c>
      <c r="AG85" s="47">
        <f t="shared" si="8"/>
        <v>0</v>
      </c>
      <c r="AH85" s="47">
        <f t="shared" si="8"/>
        <v>0</v>
      </c>
      <c r="AI85" s="47">
        <f t="shared" si="8"/>
        <v>0</v>
      </c>
    </row>
    <row r="86" spans="1:35" ht="15.75">
      <c r="A86" s="30"/>
      <c r="B86" s="31" t="s">
        <v>91</v>
      </c>
      <c r="C86" s="70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54">
        <f>6*1.18</f>
        <v>7.08</v>
      </c>
      <c r="R86" s="54"/>
      <c r="S86" s="54"/>
      <c r="T86" s="54">
        <v>7.08</v>
      </c>
      <c r="U86" s="45"/>
      <c r="V86" s="45"/>
      <c r="W86" s="45"/>
      <c r="X86" s="45"/>
      <c r="Y86" s="45"/>
      <c r="Z86" s="45"/>
      <c r="AA86" s="45"/>
      <c r="AB86" s="45"/>
      <c r="AC86" s="50">
        <f>'[1]Приложение 1.3'!D75</f>
        <v>2.55</v>
      </c>
      <c r="AD86" s="45"/>
      <c r="AE86" s="45"/>
      <c r="AF86" s="45"/>
      <c r="AG86" s="45"/>
      <c r="AH86" s="45"/>
      <c r="AI86" s="45"/>
    </row>
    <row r="87" spans="1:35" ht="30.75">
      <c r="A87" s="30"/>
      <c r="B87" s="31" t="str">
        <f>'[1]приложение 1.1'!B210</f>
        <v>Строительство КТПН-400 кВа в п.Тулунжа </v>
      </c>
      <c r="C87" s="70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54">
        <f>'[1]приложение 1.1'!P210</f>
        <v>1</v>
      </c>
      <c r="R87" s="54">
        <f>Q87*0.1</f>
        <v>0.1</v>
      </c>
      <c r="S87" s="54">
        <f>Q87*0.35</f>
        <v>0.35</v>
      </c>
      <c r="T87" s="54">
        <f>Q87-R87-S87</f>
        <v>0.55</v>
      </c>
      <c r="U87" s="45"/>
      <c r="V87" s="45"/>
      <c r="W87" s="45"/>
      <c r="X87" s="45"/>
      <c r="Y87" s="45"/>
      <c r="Z87" s="45">
        <v>2011</v>
      </c>
      <c r="AA87" s="45">
        <v>20</v>
      </c>
      <c r="AB87" s="49" t="s">
        <v>18</v>
      </c>
      <c r="AC87" s="50">
        <v>0.4</v>
      </c>
      <c r="AD87" s="45"/>
      <c r="AE87" s="45"/>
      <c r="AF87" s="45"/>
      <c r="AG87" s="45"/>
      <c r="AH87" s="45"/>
      <c r="AI87" s="45"/>
    </row>
    <row r="88" spans="1:35" ht="15.75">
      <c r="A88" s="26"/>
      <c r="B88" s="44" t="s">
        <v>81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55">
        <f>SUBTOTAL(9,Q89:Q98)</f>
        <v>11.418980000000001</v>
      </c>
      <c r="R88" s="55">
        <f>SUBTOTAL(9,R89:R99)</f>
        <v>11.418980000000001</v>
      </c>
      <c r="S88" s="55">
        <f aca="true" t="shared" si="9" ref="S88:AI88">SUBTOTAL(9,S89:S93)</f>
        <v>0</v>
      </c>
      <c r="T88" s="55">
        <f t="shared" si="9"/>
        <v>0</v>
      </c>
      <c r="U88" s="47">
        <f t="shared" si="9"/>
        <v>0</v>
      </c>
      <c r="V88" s="47"/>
      <c r="W88" s="47"/>
      <c r="X88" s="47"/>
      <c r="Y88" s="47"/>
      <c r="Z88" s="47">
        <f t="shared" si="9"/>
        <v>0</v>
      </c>
      <c r="AA88" s="47">
        <f t="shared" si="9"/>
        <v>0</v>
      </c>
      <c r="AB88" s="47">
        <f t="shared" si="9"/>
        <v>0</v>
      </c>
      <c r="AC88" s="48">
        <f t="shared" si="9"/>
        <v>0</v>
      </c>
      <c r="AD88" s="47">
        <f t="shared" si="9"/>
        <v>0</v>
      </c>
      <c r="AE88" s="47">
        <f t="shared" si="9"/>
        <v>0</v>
      </c>
      <c r="AF88" s="47">
        <f t="shared" si="9"/>
        <v>0</v>
      </c>
      <c r="AG88" s="47">
        <f t="shared" si="9"/>
        <v>0</v>
      </c>
      <c r="AH88" s="47">
        <f t="shared" si="9"/>
        <v>0</v>
      </c>
      <c r="AI88" s="47">
        <f t="shared" si="9"/>
        <v>0</v>
      </c>
    </row>
    <row r="89" spans="1:35" ht="15.75">
      <c r="A89" s="30"/>
      <c r="B89" s="31" t="s">
        <v>1</v>
      </c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54">
        <f>R89</f>
        <v>0.19588</v>
      </c>
      <c r="R89" s="54">
        <v>0.19588</v>
      </c>
      <c r="S89" s="54"/>
      <c r="T89" s="54"/>
      <c r="U89" s="45"/>
      <c r="V89" s="45"/>
      <c r="W89" s="45"/>
      <c r="X89" s="45"/>
      <c r="Y89" s="45"/>
      <c r="Z89" s="45"/>
      <c r="AA89" s="45"/>
      <c r="AB89" s="45"/>
      <c r="AC89" s="50"/>
      <c r="AD89" s="45"/>
      <c r="AE89" s="45"/>
      <c r="AF89" s="45"/>
      <c r="AG89" s="45"/>
      <c r="AH89" s="45"/>
      <c r="AI89" s="45"/>
    </row>
    <row r="90" spans="1:35" ht="15.75">
      <c r="A90" s="30"/>
      <c r="B90" s="31" t="str">
        <f>'[1]приложение 1.1'!B220</f>
        <v>Строительство ПС 35/6 кВ с переводом фидеров с РУ-6 кВ ТЭЦ-1</v>
      </c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54">
        <f>R90</f>
        <v>9.964</v>
      </c>
      <c r="R90" s="54">
        <f>'[1]приложение 1.1'!P220</f>
        <v>9.964</v>
      </c>
      <c r="S90" s="54"/>
      <c r="T90" s="54"/>
      <c r="U90" s="45"/>
      <c r="V90" s="45"/>
      <c r="W90" s="45"/>
      <c r="X90" s="45"/>
      <c r="Y90" s="45"/>
      <c r="Z90" s="45"/>
      <c r="AA90" s="45"/>
      <c r="AB90" s="45"/>
      <c r="AC90" s="50"/>
      <c r="AD90" s="45"/>
      <c r="AE90" s="45"/>
      <c r="AF90" s="45"/>
      <c r="AG90" s="45"/>
      <c r="AH90" s="45"/>
      <c r="AI90" s="45"/>
    </row>
    <row r="91" spans="1:35" ht="15.75">
      <c r="A91" s="30"/>
      <c r="B91" s="31" t="s">
        <v>2</v>
      </c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54">
        <f aca="true" t="shared" si="10" ref="Q91:Q97">R91</f>
        <v>0.15104</v>
      </c>
      <c r="R91" s="54">
        <v>0.15104</v>
      </c>
      <c r="S91" s="54"/>
      <c r="T91" s="54"/>
      <c r="U91" s="45"/>
      <c r="V91" s="45"/>
      <c r="W91" s="45"/>
      <c r="X91" s="45"/>
      <c r="Y91" s="45"/>
      <c r="Z91" s="45"/>
      <c r="AA91" s="45"/>
      <c r="AB91" s="45"/>
      <c r="AC91" s="50"/>
      <c r="AD91" s="45"/>
      <c r="AE91" s="45"/>
      <c r="AF91" s="45"/>
      <c r="AG91" s="45"/>
      <c r="AH91" s="45"/>
      <c r="AI91" s="45"/>
    </row>
    <row r="92" spans="1:35" ht="15.75">
      <c r="A92" s="30"/>
      <c r="B92" s="31" t="s">
        <v>3</v>
      </c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54">
        <f t="shared" si="10"/>
        <v>0.22538</v>
      </c>
      <c r="R92" s="54">
        <v>0.22538</v>
      </c>
      <c r="S92" s="54"/>
      <c r="T92" s="54"/>
      <c r="U92" s="45"/>
      <c r="V92" s="45"/>
      <c r="W92" s="45"/>
      <c r="X92" s="45"/>
      <c r="Y92" s="45"/>
      <c r="Z92" s="45"/>
      <c r="AA92" s="45"/>
      <c r="AB92" s="45"/>
      <c r="AC92" s="50"/>
      <c r="AD92" s="45"/>
      <c r="AE92" s="45"/>
      <c r="AF92" s="45"/>
      <c r="AG92" s="45"/>
      <c r="AH92" s="45"/>
      <c r="AI92" s="45"/>
    </row>
    <row r="93" spans="1:35" ht="15.75">
      <c r="A93" s="30"/>
      <c r="B93" s="31" t="s">
        <v>4</v>
      </c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54">
        <f t="shared" si="10"/>
        <v>0.1534</v>
      </c>
      <c r="R93" s="54">
        <v>0.1534</v>
      </c>
      <c r="S93" s="54"/>
      <c r="T93" s="54"/>
      <c r="U93" s="45"/>
      <c r="V93" s="45"/>
      <c r="W93" s="45"/>
      <c r="X93" s="45"/>
      <c r="Y93" s="45"/>
      <c r="Z93" s="45"/>
      <c r="AA93" s="45"/>
      <c r="AB93" s="45"/>
      <c r="AC93" s="50"/>
      <c r="AD93" s="45"/>
      <c r="AE93" s="45"/>
      <c r="AF93" s="45"/>
      <c r="AG93" s="45"/>
      <c r="AH93" s="45"/>
      <c r="AI93" s="45"/>
    </row>
    <row r="94" spans="1:35" ht="15.75">
      <c r="A94" s="30"/>
      <c r="B94" s="31" t="s">
        <v>5</v>
      </c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54">
        <f t="shared" si="10"/>
        <v>0.20406000000000002</v>
      </c>
      <c r="R94" s="54">
        <f>0.19*1.074</f>
        <v>0.20406000000000002</v>
      </c>
      <c r="S94" s="54"/>
      <c r="T94" s="54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</row>
    <row r="95" spans="1:35" ht="15.75">
      <c r="A95" s="30"/>
      <c r="B95" s="31" t="s">
        <v>6</v>
      </c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54">
        <f t="shared" si="10"/>
        <v>0.31742</v>
      </c>
      <c r="R95" s="54">
        <v>0.31742</v>
      </c>
      <c r="S95" s="54"/>
      <c r="T95" s="54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</row>
    <row r="96" spans="1:35" ht="15.75">
      <c r="A96" s="30"/>
      <c r="B96" s="34" t="s">
        <v>7</v>
      </c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54">
        <f t="shared" si="10"/>
        <v>0.05192</v>
      </c>
      <c r="R96" s="54">
        <v>0.05192</v>
      </c>
      <c r="S96" s="54"/>
      <c r="T96" s="54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</row>
    <row r="97" spans="1:35" ht="15.75">
      <c r="A97" s="30"/>
      <c r="B97" s="34" t="s">
        <v>8</v>
      </c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54">
        <f t="shared" si="10"/>
        <v>0.07788</v>
      </c>
      <c r="R97" s="54">
        <v>0.07788</v>
      </c>
      <c r="S97" s="54"/>
      <c r="T97" s="54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</row>
    <row r="98" spans="1:35" ht="15.75">
      <c r="A98" s="30"/>
      <c r="B98" s="31" t="s">
        <v>9</v>
      </c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54">
        <f>R98</f>
        <v>0.078</v>
      </c>
      <c r="R98" s="54">
        <v>0.078</v>
      </c>
      <c r="S98" s="54"/>
      <c r="T98" s="54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</row>
    <row r="99" spans="1:35" ht="15.75">
      <c r="A99" s="30"/>
      <c r="B99" s="31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54"/>
      <c r="R99" s="54"/>
      <c r="S99" s="54"/>
      <c r="T99" s="54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</row>
    <row r="100" spans="1:35" ht="15.75">
      <c r="A100" s="39"/>
      <c r="B100" s="40" t="s">
        <v>85</v>
      </c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60">
        <f>SUBTOTAL(9,Q101:Q108)</f>
        <v>6.748</v>
      </c>
      <c r="R100" s="60">
        <f>SUBTOTAL(9,R101)</f>
        <v>0</v>
      </c>
      <c r="S100" s="60">
        <f>SUBTOTAL(9,S101)</f>
        <v>0</v>
      </c>
      <c r="T100" s="60">
        <f>SUBTOTAL(9,T101:T108)</f>
        <v>6.748</v>
      </c>
      <c r="U100" s="74">
        <f>SUBTOTAL(9,U101:U101)</f>
        <v>0</v>
      </c>
      <c r="V100" s="74"/>
      <c r="W100" s="74"/>
      <c r="X100" s="74"/>
      <c r="Y100" s="74"/>
      <c r="Z100" s="74">
        <f aca="true" t="shared" si="11" ref="Z100:AI100">SUBTOTAL(9,Z101:Z101)</f>
        <v>0</v>
      </c>
      <c r="AA100" s="74">
        <f t="shared" si="11"/>
        <v>0</v>
      </c>
      <c r="AB100" s="74">
        <f t="shared" si="11"/>
        <v>0</v>
      </c>
      <c r="AC100" s="74">
        <f t="shared" si="11"/>
        <v>0</v>
      </c>
      <c r="AD100" s="74">
        <f t="shared" si="11"/>
        <v>0</v>
      </c>
      <c r="AE100" s="74">
        <f t="shared" si="11"/>
        <v>0</v>
      </c>
      <c r="AF100" s="74">
        <f t="shared" si="11"/>
        <v>0</v>
      </c>
      <c r="AG100" s="74">
        <f t="shared" si="11"/>
        <v>0</v>
      </c>
      <c r="AH100" s="74">
        <f t="shared" si="11"/>
        <v>0</v>
      </c>
      <c r="AI100" s="74">
        <f t="shared" si="11"/>
        <v>0</v>
      </c>
    </row>
    <row r="101" spans="1:35" ht="15.75">
      <c r="A101" s="30"/>
      <c r="B101" s="100" t="s">
        <v>16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54">
        <f>R101+S101+T101</f>
        <v>3.3</v>
      </c>
      <c r="R101" s="54"/>
      <c r="S101" s="54"/>
      <c r="T101" s="54">
        <v>3.3</v>
      </c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</row>
    <row r="102" spans="1:35" ht="15.75">
      <c r="A102" s="30"/>
      <c r="B102" s="101" t="s">
        <v>107</v>
      </c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54">
        <f>R102+S102+T102</f>
        <v>0.5</v>
      </c>
      <c r="R102" s="54"/>
      <c r="S102" s="54"/>
      <c r="T102" s="54">
        <v>0.5</v>
      </c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</row>
    <row r="103" spans="1:35" ht="15.75">
      <c r="A103" s="30"/>
      <c r="B103" s="101" t="s">
        <v>17</v>
      </c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54">
        <f>R103+S103+T103</f>
        <v>0.183</v>
      </c>
      <c r="R103" s="54"/>
      <c r="S103" s="54"/>
      <c r="T103" s="54">
        <v>0.183</v>
      </c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</row>
    <row r="104" spans="1:35" ht="30.75">
      <c r="A104" s="30"/>
      <c r="B104" s="101" t="s">
        <v>108</v>
      </c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54">
        <v>1.2</v>
      </c>
      <c r="R104" s="54"/>
      <c r="S104" s="54"/>
      <c r="T104" s="54">
        <v>1.2</v>
      </c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</row>
    <row r="105" spans="1:35" ht="15.75">
      <c r="A105" s="30"/>
      <c r="B105" s="102" t="s">
        <v>24</v>
      </c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54">
        <f>R105+S105+T105</f>
        <v>0.541</v>
      </c>
      <c r="R105" s="54"/>
      <c r="S105" s="54"/>
      <c r="T105" s="54">
        <v>0.541</v>
      </c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</row>
    <row r="106" spans="1:35" ht="15.75">
      <c r="A106" s="30"/>
      <c r="B106" s="102" t="str">
        <f>'[1]приложение 1.1'!B258</f>
        <v>Панель ЩО 2шт.</v>
      </c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54">
        <f>R106+S106+T106</f>
        <v>0.08</v>
      </c>
      <c r="R106" s="54"/>
      <c r="S106" s="54"/>
      <c r="T106" s="54">
        <f>'[1]приложение 1.1'!U258</f>
        <v>0.08</v>
      </c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</row>
    <row r="107" spans="1:35" ht="15.75">
      <c r="A107" s="30"/>
      <c r="B107" s="102" t="str">
        <f>'[1]приложение 1.1'!B259</f>
        <v>КСО 2 шт.</v>
      </c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54">
        <f>R107+S107+T107</f>
        <v>0.1</v>
      </c>
      <c r="R107" s="54"/>
      <c r="S107" s="54"/>
      <c r="T107" s="54">
        <f>'[1]приложение 1.1'!U259</f>
        <v>0.1</v>
      </c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</row>
    <row r="108" spans="1:35" ht="15.75">
      <c r="A108" s="30"/>
      <c r="B108" s="102" t="str">
        <f>'[1]приложение 1.1'!B260</f>
        <v>Аварийный запас</v>
      </c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54">
        <f>R108+S108+T108</f>
        <v>0.844</v>
      </c>
      <c r="R108" s="54"/>
      <c r="S108" s="54"/>
      <c r="T108" s="54">
        <f>'[1]приложение 1.1'!P260</f>
        <v>0.844</v>
      </c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</row>
    <row r="109" spans="1:35" ht="15.75">
      <c r="A109" s="41"/>
      <c r="B109" s="43" t="s">
        <v>89</v>
      </c>
      <c r="C109" s="75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1">
        <f>SUBTOTAL(9,Q110:Q110)</f>
        <v>8.127</v>
      </c>
      <c r="R109" s="61">
        <f>SUBTOTAL(9,R110:R110)</f>
        <v>0</v>
      </c>
      <c r="S109" s="61">
        <f>SUBTOTAL(9,S110:S110)</f>
        <v>0</v>
      </c>
      <c r="T109" s="61">
        <f>SUBTOTAL(9,T110:T110)</f>
        <v>8.127</v>
      </c>
      <c r="U109" s="62">
        <f>SUBTOTAL(9,U110:U110)</f>
        <v>0</v>
      </c>
      <c r="V109" s="62"/>
      <c r="W109" s="62"/>
      <c r="X109" s="62"/>
      <c r="Y109" s="62"/>
      <c r="Z109" s="62">
        <f aca="true" t="shared" si="12" ref="Z109:AI109">SUBTOTAL(9,Z110:Z110)</f>
        <v>0</v>
      </c>
      <c r="AA109" s="62">
        <f t="shared" si="12"/>
        <v>0</v>
      </c>
      <c r="AB109" s="62">
        <f t="shared" si="12"/>
        <v>0</v>
      </c>
      <c r="AC109" s="62">
        <f t="shared" si="12"/>
        <v>0</v>
      </c>
      <c r="AD109" s="62">
        <f t="shared" si="12"/>
        <v>0</v>
      </c>
      <c r="AE109" s="62">
        <f t="shared" si="12"/>
        <v>0</v>
      </c>
      <c r="AF109" s="62">
        <f t="shared" si="12"/>
        <v>0</v>
      </c>
      <c r="AG109" s="62">
        <f t="shared" si="12"/>
        <v>0</v>
      </c>
      <c r="AH109" s="62">
        <f t="shared" si="12"/>
        <v>0</v>
      </c>
      <c r="AI109" s="62">
        <f t="shared" si="12"/>
        <v>0</v>
      </c>
    </row>
    <row r="110" spans="1:35" ht="15.75">
      <c r="A110" s="42"/>
      <c r="B110" s="31" t="s">
        <v>13</v>
      </c>
      <c r="C110" s="76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54">
        <f>T110</f>
        <v>8.127</v>
      </c>
      <c r="R110" s="64"/>
      <c r="S110" s="64"/>
      <c r="T110" s="64">
        <v>8.127</v>
      </c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</row>
    <row r="111" spans="1:35" ht="15.75">
      <c r="A111" s="30" t="s">
        <v>19</v>
      </c>
      <c r="B111" s="31" t="s">
        <v>33</v>
      </c>
      <c r="C111" s="76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54"/>
      <c r="R111" s="64"/>
      <c r="S111" s="64"/>
      <c r="T111" s="64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</row>
    <row r="112" spans="1:35" ht="15.75">
      <c r="A112" s="30"/>
      <c r="B112" s="31" t="str">
        <f>'[1]приложение 1.1'!B273</f>
        <v>в том числе по ПТП</v>
      </c>
      <c r="C112" s="76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54"/>
      <c r="R112" s="64"/>
      <c r="S112" s="64"/>
      <c r="T112" s="64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</row>
    <row r="113" spans="1:35" ht="15.75">
      <c r="A113" s="30"/>
      <c r="B113" s="31" t="str">
        <f>'[1]приложение 1.1'!B274</f>
        <v>в том числе по ПТП</v>
      </c>
      <c r="C113" s="76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54"/>
      <c r="R113" s="64"/>
      <c r="S113" s="64"/>
      <c r="T113" s="64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</row>
    <row r="114" spans="1:35" ht="15.75">
      <c r="A114" s="96" t="str">
        <f>'[1]приложение 1.1'!A275:B275</f>
        <v>Справочно </v>
      </c>
      <c r="B114" s="97"/>
      <c r="C114" s="76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54"/>
      <c r="R114" s="64"/>
      <c r="S114" s="64"/>
      <c r="T114" s="64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</row>
    <row r="115" spans="1:35" ht="15.75">
      <c r="A115" s="41"/>
      <c r="B115" s="43" t="str">
        <f>'[1]приложение 1.1'!B276</f>
        <v>Оплата процентов за привлечённые кредитные ресурсы</v>
      </c>
      <c r="C115" s="75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1"/>
      <c r="R115" s="61"/>
      <c r="S115" s="61"/>
      <c r="T115" s="61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</row>
    <row r="116" spans="1:35" ht="15.75">
      <c r="A116" s="30"/>
      <c r="B116" s="31"/>
      <c r="C116" s="76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54"/>
      <c r="R116" s="64"/>
      <c r="S116" s="64"/>
      <c r="T116" s="64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</row>
    <row r="117" spans="1:35" ht="15.75">
      <c r="A117" s="30"/>
      <c r="B117" s="31"/>
      <c r="C117" s="77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54"/>
      <c r="R117" s="54"/>
      <c r="S117" s="54"/>
      <c r="T117" s="54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</row>
    <row r="118" spans="1:35" ht="18">
      <c r="A118" s="108"/>
      <c r="B118" s="103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2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</row>
    <row r="119" spans="1:35" ht="18">
      <c r="A119" s="109"/>
      <c r="B119" s="104"/>
      <c r="C119" s="12"/>
      <c r="D119" s="12"/>
      <c r="E119" s="12"/>
      <c r="F119" s="12"/>
      <c r="G119" s="12"/>
      <c r="H119" s="12"/>
      <c r="I119" s="12"/>
      <c r="J119" s="12"/>
      <c r="K119" s="12"/>
      <c r="L119" s="13"/>
      <c r="M119" s="13"/>
      <c r="N119" s="13"/>
      <c r="O119" s="13"/>
      <c r="P119" s="13"/>
      <c r="Q119" s="21"/>
      <c r="R119" s="21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</row>
    <row r="120" spans="1:35" ht="18">
      <c r="A120" s="109"/>
      <c r="B120" s="105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</row>
    <row r="121" spans="1:35" ht="18">
      <c r="A121" s="109"/>
      <c r="B121" s="104"/>
      <c r="C121" s="12"/>
      <c r="D121" s="12"/>
      <c r="E121" s="12"/>
      <c r="F121" s="12"/>
      <c r="G121" s="12"/>
      <c r="H121" s="12"/>
      <c r="I121" s="12"/>
      <c r="J121" s="12"/>
      <c r="K121" s="12"/>
      <c r="L121" s="13"/>
      <c r="M121" s="13"/>
      <c r="N121" s="13"/>
      <c r="O121" s="13"/>
      <c r="P121" s="13"/>
      <c r="Q121" s="21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</row>
    <row r="122" spans="1:35" ht="18.75">
      <c r="A122" s="5"/>
      <c r="B122" s="84" t="s">
        <v>57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15"/>
      <c r="W122" s="15"/>
      <c r="X122" s="15"/>
      <c r="Y122" s="15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18.75">
      <c r="A123" s="3"/>
      <c r="B123" s="1" t="s">
        <v>58</v>
      </c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8"/>
      <c r="T123" s="8"/>
      <c r="U123" s="8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18.75">
      <c r="A124" s="3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8"/>
      <c r="T124" s="8"/>
      <c r="U124" s="8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18.75">
      <c r="A125" s="3"/>
      <c r="B125" s="106"/>
      <c r="C125" s="7"/>
      <c r="D125" s="8"/>
      <c r="E125" s="8"/>
      <c r="F125" s="8"/>
      <c r="G125" s="8"/>
      <c r="H125" s="8"/>
      <c r="I125" s="8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2:35" ht="18.75">
      <c r="B126" s="107" t="str">
        <f>'[1]подписи'!B3</f>
        <v>Заместитель генерального директора по развитию и реализации услуг</v>
      </c>
      <c r="C126" s="19"/>
      <c r="D126" s="92"/>
      <c r="E126" s="92"/>
      <c r="F126" s="19"/>
      <c r="G126" s="19"/>
      <c r="H126" s="19"/>
      <c r="I126" s="8"/>
      <c r="J126" s="7"/>
      <c r="K126" s="7"/>
      <c r="L126" s="7"/>
      <c r="M126" s="7"/>
      <c r="N126" s="7"/>
      <c r="O126" s="93" t="s">
        <v>36</v>
      </c>
      <c r="P126" s="93"/>
      <c r="Q126" s="93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2:35" ht="18.75">
      <c r="B127" s="79"/>
      <c r="C127" s="15"/>
      <c r="D127" s="15"/>
      <c r="E127" s="15"/>
      <c r="F127" s="15"/>
      <c r="G127" s="15"/>
      <c r="H127" s="15"/>
      <c r="I127" s="8"/>
      <c r="J127" s="7"/>
      <c r="K127" s="7"/>
      <c r="L127" s="7"/>
      <c r="M127" s="7"/>
      <c r="N127" s="7"/>
      <c r="O127" s="16"/>
      <c r="P127" s="7"/>
      <c r="Q127" s="1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18.75">
      <c r="A128" s="3"/>
      <c r="B128" s="84"/>
      <c r="C128" s="84"/>
      <c r="D128" s="84"/>
      <c r="E128" s="84"/>
      <c r="F128" s="84"/>
      <c r="G128" s="84"/>
      <c r="H128" s="84"/>
      <c r="I128" s="8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18">
      <c r="A129" s="109"/>
      <c r="B129" s="104"/>
      <c r="C129" s="12"/>
      <c r="D129" s="12"/>
      <c r="E129" s="12"/>
      <c r="F129" s="12"/>
      <c r="G129" s="12"/>
      <c r="H129" s="12"/>
      <c r="I129" s="12"/>
      <c r="J129" s="12"/>
      <c r="K129" s="12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</row>
  </sheetData>
  <sheetProtection/>
  <mergeCells count="32">
    <mergeCell ref="B122:U122"/>
    <mergeCell ref="D126:E126"/>
    <mergeCell ref="O126:Q126"/>
    <mergeCell ref="B128:H128"/>
    <mergeCell ref="P21:P22"/>
    <mergeCell ref="V21:Y21"/>
    <mergeCell ref="Z21:AC21"/>
    <mergeCell ref="AD21:AH21"/>
    <mergeCell ref="AI21:AI22"/>
    <mergeCell ref="A114:B114"/>
    <mergeCell ref="AD17:AI17"/>
    <mergeCell ref="AE18:AI18"/>
    <mergeCell ref="A20:A21"/>
    <mergeCell ref="B20:B21"/>
    <mergeCell ref="C20:P20"/>
    <mergeCell ref="Q20:U21"/>
    <mergeCell ref="V20:AI20"/>
    <mergeCell ref="C21:F21"/>
    <mergeCell ref="G21:J21"/>
    <mergeCell ref="K21:O21"/>
    <mergeCell ref="AE11:AI11"/>
    <mergeCell ref="AE12:AI12"/>
    <mergeCell ref="AF13:AH13"/>
    <mergeCell ref="AF14:AH14"/>
    <mergeCell ref="AF15:AH15"/>
    <mergeCell ref="AF16:AI16"/>
    <mergeCell ref="AE1:AI1"/>
    <mergeCell ref="AF2:AI2"/>
    <mergeCell ref="AE3:AI3"/>
    <mergeCell ref="A6:AI6"/>
    <mergeCell ref="AF9:AI9"/>
    <mergeCell ref="AE10:AI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molchanova_nv</cp:lastModifiedBy>
  <cp:lastPrinted>2011-04-26T07:11:13Z</cp:lastPrinted>
  <dcterms:created xsi:type="dcterms:W3CDTF">2009-07-27T10:10:26Z</dcterms:created>
  <dcterms:modified xsi:type="dcterms:W3CDTF">2011-05-04T01:32:37Z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